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3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5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6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7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8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9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10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11.xml" ContentType="application/vnd.openxmlformats-officedocument.drawing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12.xml" ContentType="application/vnd.openxmlformats-officedocument.drawing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drawings/drawing13.xml" ContentType="application/vnd.openxmlformats-officedocument.drawing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drawings/drawing14.xml" ContentType="application/vnd.openxmlformats-officedocument.drawingml.chartshapes+xml"/>
  <Override PartName="/xl/drawings/drawing15.xml" ContentType="application/vnd.openxmlformats-officedocument.drawing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drawings/drawing16.xml" ContentType="application/vnd.openxmlformats-officedocument.drawingml.chartshapes+xml"/>
  <Override PartName="/xl/drawings/drawing17.xml" ContentType="application/vnd.openxmlformats-officedocument.drawing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18.xml" ContentType="application/vnd.openxmlformats-officedocument.drawingml.chartshapes+xml"/>
  <Override PartName="/xl/drawings/drawing19.xml" ContentType="application/vnd.openxmlformats-officedocument.drawing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drawings/drawing20.xml" ContentType="application/vnd.openxmlformats-officedocument.drawingml.chartshapes+xml"/>
  <Override PartName="/xl/drawings/drawing21.xml" ContentType="application/vnd.openxmlformats-officedocument.drawing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D:\123\Documents\Автор24\КурсПетухов\"/>
    </mc:Choice>
  </mc:AlternateContent>
  <xr:revisionPtr revIDLastSave="0" documentId="13_ncr:1_{59AC7770-0B43-4D61-9604-910A6E269F23}" xr6:coauthVersionLast="47" xr6:coauthVersionMax="47" xr10:uidLastSave="{00000000-0000-0000-0000-000000000000}"/>
  <bookViews>
    <workbookView xWindow="-120" yWindow="-120" windowWidth="20730" windowHeight="11160" tabRatio="500" firstSheet="17" activeTab="20" xr2:uid="{00000000-000D-0000-FFFF-FFFF00000000}"/>
  </bookViews>
  <sheets>
    <sheet name="Производство, Какао, шоколад и " sheetId="15" r:id="rId1"/>
    <sheet name="Экспорт и импорт шоколада, гото" sheetId="14" r:id="rId2"/>
    <sheet name="Экспорт и импорт шоколада,  (2)" sheetId="21" r:id="rId3"/>
    <sheet name="Запасы, Продукты кондитерской п" sheetId="17" r:id="rId4"/>
    <sheet name="Производство, отгрузка и запасы" sheetId="18" r:id="rId5"/>
    <sheet name="Видимое внутреннее потребление " sheetId="19" r:id="rId6"/>
    <sheet name="Выручка, прибыль, активы и собс" sheetId="13" r:id="rId7"/>
    <sheet name="ДинИмп" sheetId="12" r:id="rId8"/>
    <sheet name="Рейтинг" sheetId="20" r:id="rId9"/>
    <sheet name="ИсхФин" sheetId="23" r:id="rId10"/>
    <sheet name="МаркКомм" sheetId="27" r:id="rId11"/>
    <sheet name="Многоугольник конк-ти" sheetId="25" r:id="rId12"/>
    <sheet name="Многоугольник конк-ти (2)" sheetId="26" r:id="rId13"/>
    <sheet name="Многоугольник SNW" sheetId="34" r:id="rId14"/>
    <sheet name="Групп" sheetId="28" r:id="rId15"/>
    <sheet name="Групп (2)" sheetId="29" r:id="rId16"/>
    <sheet name="Групп (5)" sheetId="32" r:id="rId17"/>
    <sheet name="Групп (6)" sheetId="33" r:id="rId18"/>
    <sheet name="Групп (3)" sheetId="30" r:id="rId19"/>
    <sheet name="Подготовка к построению мМакК" sheetId="35" r:id="rId20"/>
    <sheet name="Издержк" sheetId="36" r:id="rId21"/>
  </sheets>
  <definedNames>
    <definedName name="_ftn3" localSheetId="9">ИсхФин!$C$16</definedName>
    <definedName name="_ftn4" localSheetId="9">ИсхФин!$C$17</definedName>
    <definedName name="_ftn5" localSheetId="9">ИсхФин!$C$20</definedName>
    <definedName name="_ftn6" localSheetId="9">ИсхФин!$C$21</definedName>
    <definedName name="_ftn7" localSheetId="9">ИсхФин!$C$22</definedName>
    <definedName name="_ftnref2" localSheetId="9">ИсхФин!$C$5</definedName>
    <definedName name="_ftnref3" localSheetId="9">ИсхФин!$C$6</definedName>
    <definedName name="_ftnref4" localSheetId="9">ИсхФин!$C$9</definedName>
    <definedName name="_ftnref5" localSheetId="9">ИсхФин!$C$10</definedName>
    <definedName name="_ftnref6" localSheetId="9">ИсхФин!$C$11</definedName>
    <definedName name="_ftnref7" localSheetId="9">ИсхФин!$C$12</definedName>
    <definedName name="_ftnref8" localSheetId="9">ИсхФин!$D$16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34" i="36" l="1"/>
  <c r="F33" i="36"/>
  <c r="E34" i="36"/>
  <c r="D34" i="36"/>
  <c r="C34" i="36"/>
  <c r="B34" i="36"/>
  <c r="D26" i="36"/>
  <c r="E26" i="36"/>
  <c r="B25" i="36"/>
  <c r="C17" i="36"/>
  <c r="C26" i="36"/>
  <c r="B26" i="36"/>
  <c r="C18" i="36"/>
  <c r="C19" i="36"/>
  <c r="C24" i="36"/>
  <c r="E22" i="36"/>
  <c r="E21" i="36"/>
  <c r="E20" i="36"/>
  <c r="E19" i="36"/>
  <c r="E18" i="36"/>
  <c r="B18" i="36"/>
  <c r="B13" i="36"/>
  <c r="B19" i="36"/>
  <c r="B24" i="36"/>
  <c r="E17" i="36"/>
  <c r="D17" i="36"/>
  <c r="D18" i="36"/>
  <c r="D19" i="36"/>
  <c r="D20" i="36"/>
  <c r="D21" i="36"/>
  <c r="D22" i="36"/>
  <c r="D23" i="36"/>
  <c r="G22" i="36"/>
  <c r="G20" i="36"/>
  <c r="B12" i="36"/>
  <c r="B14" i="36"/>
  <c r="N14" i="35"/>
  <c r="M14" i="35"/>
  <c r="L14" i="35"/>
  <c r="K14" i="35"/>
  <c r="G14" i="35"/>
  <c r="K15" i="35"/>
  <c r="H24" i="35"/>
  <c r="H25" i="35"/>
  <c r="H14" i="35"/>
  <c r="N3" i="35"/>
  <c r="M3" i="35"/>
  <c r="L3" i="35"/>
  <c r="K3" i="35"/>
  <c r="I20" i="35"/>
  <c r="I21" i="35"/>
  <c r="I22" i="35"/>
  <c r="I23" i="35"/>
  <c r="I24" i="35"/>
  <c r="I25" i="35"/>
  <c r="I16" i="35"/>
  <c r="I17" i="35"/>
  <c r="I18" i="35"/>
  <c r="I19" i="35"/>
  <c r="I14" i="35"/>
  <c r="H20" i="35"/>
  <c r="H21" i="35"/>
  <c r="H22" i="35"/>
  <c r="H23" i="35"/>
  <c r="H16" i="35"/>
  <c r="H17" i="35"/>
  <c r="H18" i="35"/>
  <c r="H19" i="35"/>
  <c r="J19" i="35"/>
  <c r="J22" i="35"/>
  <c r="J24" i="35"/>
  <c r="J16" i="35"/>
  <c r="J17" i="35"/>
  <c r="J18" i="35"/>
  <c r="J20" i="35"/>
  <c r="J21" i="35"/>
  <c r="J23" i="35"/>
  <c r="J25" i="35"/>
  <c r="J14" i="35"/>
  <c r="G16" i="35"/>
  <c r="G19" i="35"/>
  <c r="G22" i="35"/>
  <c r="G17" i="35"/>
  <c r="G18" i="35"/>
  <c r="G20" i="35"/>
  <c r="G21" i="35"/>
  <c r="G23" i="35"/>
  <c r="G24" i="35"/>
  <c r="G25" i="35"/>
  <c r="B3" i="35"/>
  <c r="B14" i="35"/>
  <c r="J11" i="35"/>
  <c r="J10" i="35"/>
  <c r="J9" i="35"/>
  <c r="J8" i="35"/>
  <c r="J7" i="35"/>
  <c r="J6" i="35"/>
  <c r="J5" i="35"/>
  <c r="I11" i="35"/>
  <c r="I10" i="35"/>
  <c r="I9" i="35"/>
  <c r="I8" i="35"/>
  <c r="I7" i="35"/>
  <c r="I6" i="35"/>
  <c r="I5" i="35"/>
  <c r="I3" i="35"/>
  <c r="J3" i="35"/>
  <c r="H5" i="35"/>
  <c r="H6" i="35"/>
  <c r="H7" i="35"/>
  <c r="H8" i="35"/>
  <c r="H9" i="35"/>
  <c r="H10" i="35"/>
  <c r="H11" i="35"/>
  <c r="H3" i="35"/>
  <c r="G11" i="35"/>
  <c r="G5" i="35"/>
  <c r="G6" i="35"/>
  <c r="G7" i="35"/>
  <c r="G8" i="35"/>
  <c r="G9" i="35"/>
  <c r="G10" i="35"/>
  <c r="G3" i="35"/>
  <c r="B18" i="34"/>
  <c r="B39" i="34"/>
  <c r="A2" i="34"/>
  <c r="E1" i="34"/>
  <c r="D1" i="34"/>
  <c r="C1" i="34"/>
  <c r="B1" i="34"/>
  <c r="D39" i="34"/>
  <c r="C39" i="34"/>
  <c r="E18" i="34"/>
  <c r="D18" i="34"/>
  <c r="C18" i="34"/>
  <c r="C31" i="29"/>
  <c r="E1" i="26"/>
  <c r="D1" i="26"/>
  <c r="E1" i="25"/>
  <c r="C1" i="25"/>
  <c r="C1" i="26"/>
  <c r="D1" i="25"/>
  <c r="B1" i="25"/>
  <c r="B1" i="26"/>
  <c r="D23" i="30"/>
  <c r="D22" i="30"/>
  <c r="D21" i="30"/>
  <c r="D20" i="30"/>
  <c r="D19" i="30"/>
  <c r="D18" i="30"/>
  <c r="D17" i="30"/>
  <c r="D16" i="30"/>
  <c r="D15" i="30"/>
  <c r="D14" i="30"/>
  <c r="D13" i="30"/>
  <c r="D12" i="30"/>
  <c r="D11" i="30"/>
  <c r="D10" i="30"/>
  <c r="D9" i="30"/>
  <c r="D8" i="30"/>
  <c r="D7" i="30"/>
  <c r="D6" i="30"/>
  <c r="D5" i="30"/>
  <c r="D4" i="30"/>
  <c r="D3" i="30"/>
  <c r="E15" i="26"/>
  <c r="E14" i="26"/>
  <c r="E13" i="26"/>
  <c r="E12" i="26"/>
  <c r="E11" i="26"/>
  <c r="E10" i="26"/>
  <c r="E9" i="26"/>
  <c r="E8" i="26"/>
  <c r="E7" i="26"/>
  <c r="E6" i="26"/>
  <c r="E5" i="26"/>
  <c r="E4" i="26"/>
  <c r="E3" i="26"/>
  <c r="E2" i="26"/>
  <c r="L22" i="28"/>
  <c r="J22" i="28"/>
  <c r="M2" i="28"/>
  <c r="C9" i="33"/>
  <c r="C29" i="33"/>
  <c r="C28" i="33"/>
  <c r="C27" i="33"/>
  <c r="C26" i="33"/>
  <c r="C25" i="33"/>
  <c r="C24" i="33"/>
  <c r="C23" i="33"/>
  <c r="C22" i="33"/>
  <c r="C21" i="33"/>
  <c r="C20" i="33"/>
  <c r="C19" i="33"/>
  <c r="C18" i="33"/>
  <c r="C17" i="33"/>
  <c r="C16" i="33"/>
  <c r="C15" i="33"/>
  <c r="C14" i="33"/>
  <c r="C13" i="33"/>
  <c r="C12" i="33"/>
  <c r="C11" i="33"/>
  <c r="C10" i="33"/>
  <c r="E31" i="29"/>
  <c r="E31" i="32"/>
  <c r="E31" i="33"/>
  <c r="E51" i="33"/>
  <c r="D51" i="33"/>
  <c r="C51" i="33"/>
  <c r="A51" i="33"/>
  <c r="E50" i="33"/>
  <c r="D50" i="33"/>
  <c r="C50" i="33"/>
  <c r="D28" i="33"/>
  <c r="A50" i="33"/>
  <c r="E49" i="33"/>
  <c r="D49" i="33"/>
  <c r="C49" i="33"/>
  <c r="A49" i="33"/>
  <c r="E48" i="33"/>
  <c r="D48" i="33"/>
  <c r="C48" i="33"/>
  <c r="A48" i="33"/>
  <c r="E47" i="33"/>
  <c r="D47" i="33"/>
  <c r="C47" i="33"/>
  <c r="A47" i="33"/>
  <c r="E46" i="33"/>
  <c r="D46" i="33"/>
  <c r="C46" i="33"/>
  <c r="D24" i="33"/>
  <c r="A46" i="33"/>
  <c r="E45" i="33"/>
  <c r="D45" i="33"/>
  <c r="C45" i="33"/>
  <c r="B45" i="33"/>
  <c r="E44" i="33"/>
  <c r="D44" i="33"/>
  <c r="C44" i="33"/>
  <c r="B44" i="33"/>
  <c r="E43" i="33"/>
  <c r="D43" i="33"/>
  <c r="C43" i="33"/>
  <c r="B43" i="33"/>
  <c r="E42" i="33"/>
  <c r="D42" i="33"/>
  <c r="C42" i="33"/>
  <c r="E41" i="33"/>
  <c r="D41" i="33"/>
  <c r="C41" i="33"/>
  <c r="B41" i="33"/>
  <c r="E40" i="33"/>
  <c r="D40" i="33"/>
  <c r="C40" i="33"/>
  <c r="B40" i="33"/>
  <c r="E39" i="33"/>
  <c r="D39" i="33"/>
  <c r="C39" i="33"/>
  <c r="B39" i="33"/>
  <c r="E38" i="33"/>
  <c r="D38" i="33"/>
  <c r="C38" i="33"/>
  <c r="B38" i="33"/>
  <c r="E37" i="33"/>
  <c r="D37" i="33"/>
  <c r="C37" i="33"/>
  <c r="B37" i="33"/>
  <c r="E36" i="33"/>
  <c r="D36" i="33"/>
  <c r="C36" i="33"/>
  <c r="B36" i="33"/>
  <c r="E35" i="33"/>
  <c r="D35" i="33"/>
  <c r="C35" i="33"/>
  <c r="B35" i="33"/>
  <c r="E34" i="33"/>
  <c r="D34" i="33"/>
  <c r="C34" i="33"/>
  <c r="B34" i="33"/>
  <c r="E33" i="33"/>
  <c r="D33" i="33"/>
  <c r="C33" i="33"/>
  <c r="B33" i="33"/>
  <c r="E32" i="33"/>
  <c r="D32" i="33"/>
  <c r="C32" i="33"/>
  <c r="D31" i="33"/>
  <c r="C31" i="33"/>
  <c r="D9" i="33"/>
  <c r="E29" i="33"/>
  <c r="D29" i="33"/>
  <c r="E28" i="33"/>
  <c r="B28" i="33"/>
  <c r="B50" i="33"/>
  <c r="E27" i="33"/>
  <c r="D27" i="33"/>
  <c r="E26" i="33"/>
  <c r="D26" i="33"/>
  <c r="B26" i="33"/>
  <c r="B48" i="33"/>
  <c r="E25" i="33"/>
  <c r="D25" i="33"/>
  <c r="E24" i="33"/>
  <c r="B24" i="33"/>
  <c r="B46" i="33"/>
  <c r="E23" i="33"/>
  <c r="D23" i="33"/>
  <c r="E22" i="33"/>
  <c r="D22" i="33"/>
  <c r="B22" i="33"/>
  <c r="E21" i="33"/>
  <c r="D21" i="33"/>
  <c r="E20" i="33"/>
  <c r="D20" i="33"/>
  <c r="B20" i="33"/>
  <c r="E19" i="33"/>
  <c r="D19" i="33"/>
  <c r="E18" i="33"/>
  <c r="D18" i="33"/>
  <c r="B18" i="33"/>
  <c r="E17" i="33"/>
  <c r="D17" i="33"/>
  <c r="E16" i="33"/>
  <c r="D16" i="33"/>
  <c r="B16" i="33"/>
  <c r="E15" i="33"/>
  <c r="D15" i="33"/>
  <c r="E14" i="33"/>
  <c r="D14" i="33"/>
  <c r="B14" i="33"/>
  <c r="E13" i="33"/>
  <c r="D13" i="33"/>
  <c r="E12" i="33"/>
  <c r="D12" i="33"/>
  <c r="B12" i="33"/>
  <c r="E11" i="33"/>
  <c r="D11" i="33"/>
  <c r="E10" i="33"/>
  <c r="D10" i="33"/>
  <c r="V2" i="33"/>
  <c r="B29" i="33"/>
  <c r="B51" i="33"/>
  <c r="U2" i="33"/>
  <c r="T2" i="33"/>
  <c r="B27" i="33"/>
  <c r="B49" i="33"/>
  <c r="S2" i="33"/>
  <c r="R2" i="33"/>
  <c r="B25" i="33"/>
  <c r="B47" i="33"/>
  <c r="Q2" i="33"/>
  <c r="P2" i="33"/>
  <c r="B23" i="33"/>
  <c r="O2" i="33"/>
  <c r="N2" i="33"/>
  <c r="B21" i="33"/>
  <c r="M2" i="33"/>
  <c r="L2" i="33"/>
  <c r="B19" i="33"/>
  <c r="K2" i="33"/>
  <c r="J2" i="33"/>
  <c r="B17" i="33"/>
  <c r="I2" i="33"/>
  <c r="H2" i="33"/>
  <c r="B15" i="33"/>
  <c r="G2" i="33"/>
  <c r="F2" i="33"/>
  <c r="B13" i="33"/>
  <c r="E2" i="33"/>
  <c r="D2" i="33"/>
  <c r="B11" i="33"/>
  <c r="C2" i="33"/>
  <c r="B10" i="33"/>
  <c r="D29" i="32"/>
  <c r="D28" i="32"/>
  <c r="D27" i="32"/>
  <c r="D26" i="32"/>
  <c r="D25" i="32"/>
  <c r="D24" i="32"/>
  <c r="D23" i="32"/>
  <c r="D22" i="32"/>
  <c r="D21" i="32"/>
  <c r="D20" i="32"/>
  <c r="D19" i="32"/>
  <c r="D18" i="32"/>
  <c r="D17" i="32"/>
  <c r="D16" i="32"/>
  <c r="D15" i="32"/>
  <c r="D14" i="32"/>
  <c r="D13" i="32"/>
  <c r="D12" i="32"/>
  <c r="D11" i="32"/>
  <c r="D10" i="32"/>
  <c r="D9" i="32"/>
  <c r="C31" i="32"/>
  <c r="E51" i="32"/>
  <c r="D51" i="32"/>
  <c r="C51" i="32"/>
  <c r="B51" i="32"/>
  <c r="A51" i="32"/>
  <c r="E50" i="32"/>
  <c r="D50" i="32"/>
  <c r="C50" i="32"/>
  <c r="A50" i="32"/>
  <c r="E49" i="32"/>
  <c r="D49" i="32"/>
  <c r="C49" i="32"/>
  <c r="A49" i="32"/>
  <c r="E48" i="32"/>
  <c r="D48" i="32"/>
  <c r="C48" i="32"/>
  <c r="A48" i="32"/>
  <c r="E47" i="32"/>
  <c r="D47" i="32"/>
  <c r="C47" i="32"/>
  <c r="B47" i="32"/>
  <c r="A47" i="32"/>
  <c r="E46" i="32"/>
  <c r="D46" i="32"/>
  <c r="C46" i="32"/>
  <c r="A46" i="32"/>
  <c r="E45" i="32"/>
  <c r="D45" i="32"/>
  <c r="C45" i="32"/>
  <c r="B45" i="32"/>
  <c r="E44" i="32"/>
  <c r="D44" i="32"/>
  <c r="C44" i="32"/>
  <c r="B44" i="32"/>
  <c r="E43" i="32"/>
  <c r="D43" i="32"/>
  <c r="C43" i="32"/>
  <c r="B43" i="32"/>
  <c r="E42" i="32"/>
  <c r="D42" i="32"/>
  <c r="C42" i="32"/>
  <c r="E41" i="32"/>
  <c r="D41" i="32"/>
  <c r="C41" i="32"/>
  <c r="B41" i="32"/>
  <c r="E40" i="32"/>
  <c r="D40" i="32"/>
  <c r="C40" i="32"/>
  <c r="B40" i="32"/>
  <c r="E39" i="32"/>
  <c r="D39" i="32"/>
  <c r="C39" i="32"/>
  <c r="B39" i="32"/>
  <c r="E38" i="32"/>
  <c r="D38" i="32"/>
  <c r="C38" i="32"/>
  <c r="B38" i="32"/>
  <c r="E37" i="32"/>
  <c r="D37" i="32"/>
  <c r="C37" i="32"/>
  <c r="B37" i="32"/>
  <c r="E36" i="32"/>
  <c r="D36" i="32"/>
  <c r="C36" i="32"/>
  <c r="B36" i="32"/>
  <c r="E35" i="32"/>
  <c r="D35" i="32"/>
  <c r="C35" i="32"/>
  <c r="B35" i="32"/>
  <c r="E34" i="32"/>
  <c r="D34" i="32"/>
  <c r="C34" i="32"/>
  <c r="B34" i="32"/>
  <c r="E33" i="32"/>
  <c r="D33" i="32"/>
  <c r="C33" i="32"/>
  <c r="B33" i="32"/>
  <c r="E32" i="32"/>
  <c r="D32" i="32"/>
  <c r="C32" i="32"/>
  <c r="D31" i="32"/>
  <c r="E29" i="32"/>
  <c r="B29" i="32"/>
  <c r="E28" i="32"/>
  <c r="E27" i="32"/>
  <c r="B27" i="32"/>
  <c r="B49" i="32"/>
  <c r="E26" i="32"/>
  <c r="E25" i="32"/>
  <c r="B25" i="32"/>
  <c r="E24" i="32"/>
  <c r="E23" i="32"/>
  <c r="B23" i="32"/>
  <c r="E22" i="32"/>
  <c r="E21" i="32"/>
  <c r="B21" i="32"/>
  <c r="E20" i="32"/>
  <c r="E19" i="32"/>
  <c r="B19" i="32"/>
  <c r="E18" i="32"/>
  <c r="E17" i="32"/>
  <c r="B17" i="32"/>
  <c r="E16" i="32"/>
  <c r="E15" i="32"/>
  <c r="B15" i="32"/>
  <c r="E14" i="32"/>
  <c r="E13" i="32"/>
  <c r="B13" i="32"/>
  <c r="E12" i="32"/>
  <c r="E11" i="32"/>
  <c r="B11" i="32"/>
  <c r="E10" i="32"/>
  <c r="V2" i="32"/>
  <c r="U2" i="32"/>
  <c r="B28" i="32"/>
  <c r="B50" i="32"/>
  <c r="T2" i="32"/>
  <c r="S2" i="32"/>
  <c r="B26" i="32"/>
  <c r="B48" i="32"/>
  <c r="R2" i="32"/>
  <c r="Q2" i="32"/>
  <c r="B24" i="32"/>
  <c r="B46" i="32"/>
  <c r="P2" i="32"/>
  <c r="O2" i="32"/>
  <c r="B22" i="32"/>
  <c r="N2" i="32"/>
  <c r="M2" i="32"/>
  <c r="B20" i="32"/>
  <c r="L2" i="32"/>
  <c r="K2" i="32"/>
  <c r="B18" i="32"/>
  <c r="J2" i="32"/>
  <c r="I2" i="32"/>
  <c r="B16" i="32"/>
  <c r="H2" i="32"/>
  <c r="G2" i="32"/>
  <c r="B14" i="32"/>
  <c r="F2" i="32"/>
  <c r="E2" i="32"/>
  <c r="B12" i="32"/>
  <c r="D2" i="32"/>
  <c r="C2" i="32"/>
  <c r="B10" i="32"/>
  <c r="C23" i="30"/>
  <c r="C22" i="30"/>
  <c r="C21" i="30"/>
  <c r="C20" i="30"/>
  <c r="C19" i="30"/>
  <c r="C18" i="30"/>
  <c r="C17" i="30"/>
  <c r="C16" i="30"/>
  <c r="C15" i="30"/>
  <c r="C14" i="30"/>
  <c r="C13" i="30"/>
  <c r="C12" i="30"/>
  <c r="C11" i="30"/>
  <c r="C10" i="30"/>
  <c r="C9" i="30"/>
  <c r="C8" i="30"/>
  <c r="C7" i="30"/>
  <c r="C6" i="30"/>
  <c r="C5" i="30"/>
  <c r="C4" i="30"/>
  <c r="C3" i="30"/>
  <c r="E47" i="30"/>
  <c r="D47" i="30"/>
  <c r="C47" i="30"/>
  <c r="B47" i="30"/>
  <c r="E46" i="30"/>
  <c r="D46" i="30"/>
  <c r="C46" i="30"/>
  <c r="B46" i="30"/>
  <c r="E45" i="30"/>
  <c r="D45" i="30"/>
  <c r="C45" i="30"/>
  <c r="B45" i="30"/>
  <c r="E44" i="30"/>
  <c r="D44" i="30"/>
  <c r="C44" i="30"/>
  <c r="B44" i="30"/>
  <c r="E43" i="30"/>
  <c r="D43" i="30"/>
  <c r="C43" i="30"/>
  <c r="B43" i="30"/>
  <c r="E42" i="30"/>
  <c r="D42" i="30"/>
  <c r="C42" i="30"/>
  <c r="B42" i="30"/>
  <c r="E41" i="30"/>
  <c r="D41" i="30"/>
  <c r="C41" i="30"/>
  <c r="B41" i="30"/>
  <c r="E40" i="30"/>
  <c r="D40" i="30"/>
  <c r="C40" i="30"/>
  <c r="B40" i="30"/>
  <c r="E39" i="30"/>
  <c r="D39" i="30"/>
  <c r="C39" i="30"/>
  <c r="B39" i="30"/>
  <c r="E38" i="30"/>
  <c r="D38" i="30"/>
  <c r="C38" i="30"/>
  <c r="B38" i="30"/>
  <c r="E37" i="30"/>
  <c r="D37" i="30"/>
  <c r="C37" i="30"/>
  <c r="E36" i="30"/>
  <c r="D36" i="30"/>
  <c r="C36" i="30"/>
  <c r="B36" i="30"/>
  <c r="E35" i="30"/>
  <c r="D35" i="30"/>
  <c r="C35" i="30"/>
  <c r="B35" i="30"/>
  <c r="E34" i="30"/>
  <c r="D34" i="30"/>
  <c r="C34" i="30"/>
  <c r="B34" i="30"/>
  <c r="E33" i="30"/>
  <c r="D33" i="30"/>
  <c r="C33" i="30"/>
  <c r="B33" i="30"/>
  <c r="E32" i="30"/>
  <c r="D32" i="30"/>
  <c r="C32" i="30"/>
  <c r="B32" i="30"/>
  <c r="E31" i="30"/>
  <c r="D31" i="30"/>
  <c r="C31" i="30"/>
  <c r="B31" i="30"/>
  <c r="E30" i="30"/>
  <c r="D30" i="30"/>
  <c r="C30" i="30"/>
  <c r="B30" i="30"/>
  <c r="E29" i="30"/>
  <c r="D29" i="30"/>
  <c r="C29" i="30"/>
  <c r="B29" i="30"/>
  <c r="E28" i="30"/>
  <c r="D28" i="30"/>
  <c r="C28" i="30"/>
  <c r="B28" i="30"/>
  <c r="E27" i="30"/>
  <c r="D27" i="30"/>
  <c r="C27" i="30"/>
  <c r="E26" i="30"/>
  <c r="D26" i="30"/>
  <c r="C26" i="30"/>
  <c r="B26" i="30"/>
  <c r="E23" i="30"/>
  <c r="B23" i="30"/>
  <c r="E22" i="30"/>
  <c r="B22" i="30"/>
  <c r="E21" i="30"/>
  <c r="B21" i="30"/>
  <c r="E20" i="30"/>
  <c r="B20" i="30"/>
  <c r="E19" i="30"/>
  <c r="B19" i="30"/>
  <c r="E18" i="30"/>
  <c r="B18" i="30"/>
  <c r="A18" i="30"/>
  <c r="D29" i="29"/>
  <c r="D28" i="29"/>
  <c r="D27" i="29"/>
  <c r="D26" i="29"/>
  <c r="D25" i="29"/>
  <c r="D24" i="29"/>
  <c r="B45" i="29"/>
  <c r="B44" i="29"/>
  <c r="B43" i="29"/>
  <c r="B41" i="29"/>
  <c r="B40" i="29"/>
  <c r="B39" i="29"/>
  <c r="B38" i="29"/>
  <c r="B37" i="29"/>
  <c r="B36" i="29"/>
  <c r="B35" i="29"/>
  <c r="B34" i="29"/>
  <c r="B33" i="29"/>
  <c r="C51" i="29"/>
  <c r="C50" i="29"/>
  <c r="C49" i="29"/>
  <c r="C48" i="29"/>
  <c r="C47" i="29"/>
  <c r="C46" i="29"/>
  <c r="C45" i="29"/>
  <c r="C44" i="29"/>
  <c r="C43" i="29"/>
  <c r="C42" i="29"/>
  <c r="C41" i="29"/>
  <c r="C40" i="29"/>
  <c r="C39" i="29"/>
  <c r="C38" i="29"/>
  <c r="C37" i="29"/>
  <c r="C36" i="29"/>
  <c r="C35" i="29"/>
  <c r="C34" i="29"/>
  <c r="C33" i="29"/>
  <c r="C32" i="29"/>
  <c r="E51" i="29"/>
  <c r="E50" i="29"/>
  <c r="E49" i="29"/>
  <c r="E48" i="29"/>
  <c r="E47" i="29"/>
  <c r="E46" i="29"/>
  <c r="E45" i="29"/>
  <c r="E44" i="29"/>
  <c r="E43" i="29"/>
  <c r="E42" i="29"/>
  <c r="E41" i="29"/>
  <c r="E40" i="29"/>
  <c r="E39" i="29"/>
  <c r="E38" i="29"/>
  <c r="E37" i="29"/>
  <c r="E36" i="29"/>
  <c r="E35" i="29"/>
  <c r="E34" i="29"/>
  <c r="E33" i="29"/>
  <c r="E32" i="29"/>
  <c r="D51" i="29"/>
  <c r="D50" i="29"/>
  <c r="D49" i="29"/>
  <c r="D48" i="29"/>
  <c r="D47" i="29"/>
  <c r="D46" i="29"/>
  <c r="D45" i="29"/>
  <c r="D44" i="29"/>
  <c r="D22" i="29"/>
  <c r="D43" i="29"/>
  <c r="D21" i="29"/>
  <c r="D42" i="29"/>
  <c r="D41" i="29"/>
  <c r="D40" i="29"/>
  <c r="D18" i="29"/>
  <c r="D39" i="29"/>
  <c r="D17" i="29"/>
  <c r="D38" i="29"/>
  <c r="D37" i="29"/>
  <c r="D36" i="29"/>
  <c r="D14" i="29"/>
  <c r="D35" i="29"/>
  <c r="D13" i="29"/>
  <c r="D34" i="29"/>
  <c r="D33" i="29"/>
  <c r="D32" i="29"/>
  <c r="D23" i="29"/>
  <c r="D11" i="29"/>
  <c r="D31" i="29"/>
  <c r="D9" i="29"/>
  <c r="D23" i="28"/>
  <c r="C23" i="28"/>
  <c r="D22" i="28"/>
  <c r="C22" i="28"/>
  <c r="D21" i="28"/>
  <c r="D20" i="28"/>
  <c r="C20" i="28"/>
  <c r="D19" i="28"/>
  <c r="C19" i="28"/>
  <c r="D18" i="28"/>
  <c r="C18" i="28"/>
  <c r="C17" i="28"/>
  <c r="A51" i="29"/>
  <c r="A50" i="29"/>
  <c r="A49" i="29"/>
  <c r="A48" i="29"/>
  <c r="A47" i="29"/>
  <c r="B51" i="29"/>
  <c r="B50" i="29"/>
  <c r="B49" i="29"/>
  <c r="B48" i="29"/>
  <c r="B47" i="29"/>
  <c r="B46" i="29"/>
  <c r="A46" i="29"/>
  <c r="E29" i="29"/>
  <c r="E28" i="29"/>
  <c r="E27" i="29"/>
  <c r="E26" i="29"/>
  <c r="E25" i="29"/>
  <c r="E24" i="29"/>
  <c r="E23" i="28"/>
  <c r="E22" i="28"/>
  <c r="E21" i="28"/>
  <c r="E20" i="28"/>
  <c r="E19" i="28"/>
  <c r="E18" i="28"/>
  <c r="B29" i="29"/>
  <c r="B28" i="29"/>
  <c r="B27" i="29"/>
  <c r="B26" i="29"/>
  <c r="B25" i="29"/>
  <c r="B24" i="29"/>
  <c r="B23" i="29"/>
  <c r="V2" i="29"/>
  <c r="U2" i="29"/>
  <c r="T2" i="29"/>
  <c r="S2" i="29"/>
  <c r="R2" i="29"/>
  <c r="Q2" i="29"/>
  <c r="A46" i="28"/>
  <c r="A45" i="28"/>
  <c r="A44" i="28"/>
  <c r="A43" i="28"/>
  <c r="A42" i="28"/>
  <c r="B46" i="28"/>
  <c r="B45" i="28"/>
  <c r="B44" i="28"/>
  <c r="B43" i="28"/>
  <c r="B42" i="28"/>
  <c r="B41" i="28"/>
  <c r="A41" i="28"/>
  <c r="B23" i="28"/>
  <c r="V2" i="28"/>
  <c r="U2" i="28"/>
  <c r="B22" i="28"/>
  <c r="T2" i="28"/>
  <c r="B21" i="28"/>
  <c r="S2" i="28"/>
  <c r="R2" i="28"/>
  <c r="B20" i="28"/>
  <c r="B19" i="28"/>
  <c r="B18" i="28"/>
  <c r="W2" i="28"/>
  <c r="Q2" i="28"/>
  <c r="C4" i="28"/>
  <c r="E17" i="30"/>
  <c r="E16" i="30"/>
  <c r="E15" i="30"/>
  <c r="E14" i="30"/>
  <c r="E13" i="30"/>
  <c r="E12" i="30"/>
  <c r="E11" i="30"/>
  <c r="E10" i="30"/>
  <c r="E9" i="30"/>
  <c r="E8" i="30"/>
  <c r="E7" i="30"/>
  <c r="E6" i="30"/>
  <c r="E5" i="30"/>
  <c r="E4" i="30"/>
  <c r="P2" i="30"/>
  <c r="O2" i="30"/>
  <c r="N2" i="30"/>
  <c r="B15" i="30"/>
  <c r="M2" i="30"/>
  <c r="B14" i="30"/>
  <c r="L2" i="30"/>
  <c r="K2" i="30"/>
  <c r="J2" i="30"/>
  <c r="I2" i="30"/>
  <c r="B10" i="30"/>
  <c r="H2" i="30"/>
  <c r="G2" i="30"/>
  <c r="F2" i="30"/>
  <c r="E2" i="30"/>
  <c r="B6" i="30"/>
  <c r="D2" i="30"/>
  <c r="C2" i="30"/>
  <c r="B4" i="30"/>
  <c r="E23" i="29"/>
  <c r="E22" i="29"/>
  <c r="E21" i="29"/>
  <c r="E20" i="29"/>
  <c r="E19" i="29"/>
  <c r="E18" i="29"/>
  <c r="E17" i="29"/>
  <c r="E16" i="29"/>
  <c r="E15" i="29"/>
  <c r="E14" i="29"/>
  <c r="E13" i="29"/>
  <c r="E12" i="29"/>
  <c r="E11" i="29"/>
  <c r="E10" i="29"/>
  <c r="P2" i="29"/>
  <c r="O2" i="29"/>
  <c r="N2" i="29"/>
  <c r="B21" i="29"/>
  <c r="M2" i="29"/>
  <c r="B20" i="29"/>
  <c r="L2" i="29"/>
  <c r="B19" i="29"/>
  <c r="K2" i="29"/>
  <c r="B18" i="29"/>
  <c r="J2" i="29"/>
  <c r="B17" i="29"/>
  <c r="I2" i="29"/>
  <c r="B16" i="29"/>
  <c r="H2" i="29"/>
  <c r="B15" i="29"/>
  <c r="G2" i="29"/>
  <c r="B14" i="29"/>
  <c r="F2" i="29"/>
  <c r="E2" i="29"/>
  <c r="D2" i="29"/>
  <c r="B11" i="29"/>
  <c r="C2" i="29"/>
  <c r="B10" i="29"/>
  <c r="E17" i="28"/>
  <c r="E16" i="28"/>
  <c r="E15" i="28"/>
  <c r="E14" i="28"/>
  <c r="E13" i="28"/>
  <c r="E12" i="28"/>
  <c r="E11" i="28"/>
  <c r="E10" i="28"/>
  <c r="E9" i="28"/>
  <c r="E8" i="28"/>
  <c r="E7" i="28"/>
  <c r="E6" i="28"/>
  <c r="E5" i="28"/>
  <c r="E4" i="28"/>
  <c r="P2" i="28"/>
  <c r="B17" i="28"/>
  <c r="B40" i="28"/>
  <c r="O2" i="28"/>
  <c r="B39" i="28"/>
  <c r="N2" i="28"/>
  <c r="B15" i="28"/>
  <c r="B14" i="28"/>
  <c r="L2" i="28"/>
  <c r="B36" i="28"/>
  <c r="K2" i="28"/>
  <c r="B35" i="28"/>
  <c r="J2" i="28"/>
  <c r="B11" i="28"/>
  <c r="I2" i="28"/>
  <c r="B10" i="28"/>
  <c r="H2" i="28"/>
  <c r="B32" i="28"/>
  <c r="G2" i="28"/>
  <c r="B31" i="28"/>
  <c r="F2" i="28"/>
  <c r="B7" i="28"/>
  <c r="E2" i="28"/>
  <c r="B6" i="28"/>
  <c r="D2" i="28"/>
  <c r="B28" i="28"/>
  <c r="C2" i="28"/>
  <c r="B27" i="28"/>
  <c r="B32" i="32"/>
  <c r="I4" i="23"/>
  <c r="E29" i="23"/>
  <c r="D29" i="23"/>
  <c r="D27" i="23"/>
  <c r="B17" i="30"/>
  <c r="B13" i="30"/>
  <c r="B11" i="30"/>
  <c r="B9" i="30"/>
  <c r="B7" i="30"/>
  <c r="B5" i="30"/>
  <c r="B16" i="30"/>
  <c r="B12" i="30"/>
  <c r="B8" i="30"/>
  <c r="D20" i="29"/>
  <c r="D19" i="29"/>
  <c r="D16" i="29"/>
  <c r="D15" i="29"/>
  <c r="D12" i="29"/>
  <c r="B12" i="29"/>
  <c r="D10" i="29"/>
  <c r="B22" i="29"/>
  <c r="B13" i="29"/>
  <c r="D17" i="28"/>
  <c r="D16" i="28"/>
  <c r="C16" i="28"/>
  <c r="D15" i="28"/>
  <c r="D14" i="28"/>
  <c r="D13" i="28"/>
  <c r="D12" i="28"/>
  <c r="D11" i="28"/>
  <c r="D10" i="28"/>
  <c r="D9" i="28"/>
  <c r="D8" i="28"/>
  <c r="C8" i="28"/>
  <c r="D7" i="28"/>
  <c r="D6" i="28"/>
  <c r="D5" i="28"/>
  <c r="D4" i="28"/>
  <c r="D3" i="28"/>
  <c r="C3" i="28"/>
  <c r="B13" i="28"/>
  <c r="B9" i="28"/>
  <c r="D51" i="27"/>
  <c r="E51" i="27"/>
  <c r="B15" i="26"/>
  <c r="B15" i="25"/>
  <c r="D15" i="26"/>
  <c r="C15" i="26"/>
  <c r="E15" i="25"/>
  <c r="D15" i="25"/>
  <c r="C15" i="25"/>
  <c r="B27" i="30"/>
  <c r="B32" i="33"/>
  <c r="B32" i="29"/>
  <c r="B5" i="28"/>
  <c r="B16" i="28"/>
  <c r="B8" i="28"/>
  <c r="B4" i="28"/>
  <c r="B12" i="28"/>
  <c r="B37" i="28"/>
  <c r="B38" i="28"/>
  <c r="B29" i="28"/>
  <c r="B33" i="28"/>
  <c r="B30" i="28"/>
  <c r="B34" i="28"/>
  <c r="H41" i="23"/>
  <c r="G41" i="23"/>
  <c r="E37" i="23"/>
  <c r="D37" i="23"/>
  <c r="E36" i="23"/>
  <c r="D36" i="23"/>
  <c r="E35" i="23"/>
  <c r="D35" i="23"/>
  <c r="F34" i="23"/>
  <c r="E34" i="23"/>
  <c r="D34" i="23"/>
  <c r="F33" i="23"/>
  <c r="K11" i="23"/>
  <c r="I19" i="23"/>
  <c r="I20" i="23"/>
  <c r="H19" i="23"/>
  <c r="H20" i="23"/>
  <c r="G19" i="23"/>
  <c r="G20" i="23"/>
  <c r="G16" i="23"/>
  <c r="E27" i="23"/>
  <c r="G10" i="23"/>
  <c r="J6" i="20"/>
  <c r="I6" i="20"/>
  <c r="L6" i="20"/>
  <c r="L4" i="20"/>
  <c r="C14" i="20"/>
  <c r="C15" i="20"/>
  <c r="F6" i="20"/>
  <c r="F4" i="20"/>
  <c r="F7" i="20"/>
  <c r="M3" i="14"/>
  <c r="N2" i="14"/>
  <c r="M2" i="14"/>
  <c r="L2" i="14"/>
  <c r="L3" i="14"/>
  <c r="K3" i="14"/>
  <c r="J3" i="14"/>
  <c r="I3" i="14"/>
  <c r="H3" i="14"/>
  <c r="K2" i="14"/>
  <c r="J2" i="14"/>
  <c r="I2" i="14"/>
  <c r="H2" i="14"/>
  <c r="M7" i="15"/>
  <c r="O7" i="15"/>
  <c r="M2" i="15"/>
  <c r="B12" i="13"/>
  <c r="B11" i="13"/>
  <c r="B10" i="13"/>
  <c r="C10" i="13"/>
  <c r="C11" i="13"/>
  <c r="C12" i="13"/>
  <c r="C9" i="13"/>
  <c r="F6" i="21"/>
  <c r="F5" i="21"/>
  <c r="B9" i="13"/>
  <c r="D5" i="18"/>
  <c r="D7" i="18"/>
  <c r="D6" i="18"/>
  <c r="M5" i="15"/>
  <c r="O2" i="15"/>
  <c r="K2" i="15"/>
  <c r="J2" i="15"/>
  <c r="I2" i="15"/>
  <c r="H2" i="15"/>
  <c r="C25" i="20"/>
  <c r="C25" i="15"/>
  <c r="C24" i="15"/>
  <c r="B26" i="15"/>
  <c r="B25" i="15"/>
  <c r="B24" i="15"/>
  <c r="B23" i="15"/>
  <c r="B22" i="15"/>
  <c r="A26" i="15"/>
  <c r="A24" i="15"/>
  <c r="A22" i="15"/>
  <c r="B19" i="15"/>
  <c r="B18" i="15"/>
  <c r="B17" i="15"/>
  <c r="B16" i="15"/>
  <c r="B15" i="15"/>
  <c r="A20" i="15"/>
  <c r="A19" i="15"/>
  <c r="A17" i="15"/>
  <c r="A15" i="15"/>
  <c r="G13" i="15"/>
  <c r="G12" i="15"/>
  <c r="G11" i="15"/>
  <c r="G10" i="15"/>
  <c r="G9" i="15"/>
  <c r="F11" i="15"/>
  <c r="F10" i="15"/>
  <c r="F9" i="15"/>
  <c r="E13" i="15"/>
  <c r="D13" i="15"/>
  <c r="C13" i="15"/>
  <c r="E12" i="15"/>
  <c r="D12" i="15"/>
  <c r="C12" i="15"/>
  <c r="E11" i="15"/>
  <c r="D11" i="15"/>
  <c r="C11" i="15"/>
  <c r="E10" i="15"/>
  <c r="D10" i="15"/>
  <c r="C10" i="15"/>
  <c r="E9" i="15"/>
  <c r="D9" i="15"/>
  <c r="C9" i="15"/>
  <c r="B13" i="15"/>
  <c r="B12" i="15"/>
  <c r="B11" i="15"/>
  <c r="B10" i="15"/>
  <c r="B9" i="15"/>
  <c r="G8" i="15"/>
  <c r="F8" i="15"/>
  <c r="E8" i="15"/>
  <c r="D8" i="15"/>
  <c r="C8" i="15"/>
  <c r="B8" i="15"/>
  <c r="A13" i="15"/>
  <c r="A12" i="15"/>
  <c r="A11" i="15"/>
  <c r="A18" i="15"/>
  <c r="A25" i="15"/>
  <c r="A10" i="15"/>
  <c r="A9" i="15"/>
  <c r="A16" i="15"/>
  <c r="A23" i="15"/>
  <c r="A8" i="15"/>
  <c r="K4" i="15"/>
  <c r="M3" i="15"/>
  <c r="L7" i="15"/>
  <c r="L6" i="15"/>
  <c r="M6" i="15"/>
  <c r="O6" i="15"/>
  <c r="O5" i="15"/>
  <c r="O4" i="15"/>
  <c r="O3" i="15"/>
  <c r="L2" i="15"/>
  <c r="M4" i="15"/>
  <c r="K6" i="15"/>
  <c r="J6" i="15"/>
  <c r="I6" i="15"/>
  <c r="H6" i="15"/>
  <c r="J5" i="15"/>
  <c r="I5" i="15"/>
  <c r="H5" i="15"/>
  <c r="L4" i="15"/>
  <c r="J4" i="15"/>
  <c r="I4" i="15"/>
  <c r="H4" i="15"/>
  <c r="L3" i="15"/>
  <c r="K3" i="15"/>
  <c r="J3" i="15"/>
  <c r="I3" i="15"/>
  <c r="H3" i="15"/>
  <c r="G6" i="15"/>
  <c r="F6" i="15"/>
  <c r="E6" i="15"/>
  <c r="D6" i="15"/>
  <c r="C6" i="15"/>
  <c r="B6" i="15"/>
  <c r="G5" i="17"/>
  <c r="F5" i="17"/>
  <c r="E5" i="17"/>
  <c r="D5" i="17"/>
  <c r="C5" i="17"/>
  <c r="B5" i="17"/>
  <c r="E5" i="18"/>
  <c r="C5" i="18"/>
  <c r="B5" i="18"/>
  <c r="E37" i="12"/>
  <c r="E36" i="12"/>
  <c r="E35" i="12"/>
  <c r="E34" i="12"/>
  <c r="E33" i="12"/>
  <c r="E32" i="12"/>
  <c r="E31" i="12"/>
  <c r="E30" i="12"/>
  <c r="E29" i="12"/>
  <c r="E28" i="12"/>
  <c r="E27" i="12"/>
  <c r="D37" i="12"/>
  <c r="D36" i="12"/>
  <c r="D35" i="12"/>
  <c r="D34" i="12"/>
  <c r="D33" i="12"/>
  <c r="D32" i="12"/>
  <c r="D31" i="12"/>
  <c r="D30" i="12"/>
  <c r="D29" i="12"/>
  <c r="F27" i="12"/>
  <c r="D28" i="12"/>
  <c r="C37" i="12"/>
  <c r="C36" i="12"/>
  <c r="C35" i="12"/>
  <c r="C34" i="12"/>
  <c r="C33" i="12"/>
  <c r="C32" i="12"/>
  <c r="C31" i="12"/>
  <c r="C30" i="12"/>
  <c r="C29" i="12"/>
  <c r="C28" i="12"/>
  <c r="A37" i="12"/>
  <c r="A36" i="12"/>
  <c r="A35" i="12"/>
  <c r="A34" i="12"/>
  <c r="A33" i="12"/>
  <c r="A32" i="12"/>
  <c r="A31" i="12"/>
  <c r="A30" i="12"/>
  <c r="A29" i="12"/>
  <c r="A28" i="12"/>
  <c r="B37" i="12"/>
  <c r="B36" i="12"/>
  <c r="B35" i="12"/>
  <c r="B34" i="12"/>
  <c r="B33" i="12"/>
  <c r="B32" i="12"/>
  <c r="B31" i="12"/>
  <c r="B30" i="12"/>
  <c r="B29" i="12"/>
  <c r="B28" i="12"/>
  <c r="B27" i="12"/>
  <c r="Y12" i="12"/>
  <c r="S12" i="12"/>
  <c r="M12" i="12"/>
  <c r="Y11" i="12"/>
  <c r="S11" i="12"/>
  <c r="M11" i="12"/>
  <c r="S10" i="12"/>
  <c r="M10" i="12"/>
  <c r="Y10" i="12"/>
  <c r="Y9" i="12"/>
  <c r="S9" i="12"/>
  <c r="M9" i="12"/>
  <c r="Y8" i="12"/>
  <c r="S8" i="12"/>
  <c r="M8" i="12"/>
  <c r="Y7" i="12"/>
  <c r="S7" i="12"/>
  <c r="M7" i="12"/>
  <c r="Y6" i="12"/>
  <c r="S6" i="12"/>
  <c r="M6" i="12"/>
  <c r="Y5" i="12"/>
  <c r="S5" i="12"/>
  <c r="M5" i="12"/>
  <c r="M4" i="12"/>
  <c r="Y3" i="12"/>
  <c r="Y4" i="12"/>
  <c r="S3" i="12"/>
  <c r="S4" i="12"/>
  <c r="M3" i="12"/>
  <c r="X25" i="12"/>
  <c r="W25" i="12"/>
  <c r="V25" i="12"/>
  <c r="U25" i="12"/>
  <c r="X24" i="12"/>
  <c r="W24" i="12"/>
  <c r="V24" i="12"/>
  <c r="U24" i="12"/>
  <c r="R25" i="12"/>
  <c r="Q25" i="12"/>
  <c r="P25" i="12"/>
  <c r="R24" i="12"/>
  <c r="Q24" i="12"/>
  <c r="P24" i="12"/>
  <c r="O24" i="12"/>
  <c r="O25" i="12"/>
  <c r="L24" i="12"/>
  <c r="L25" i="12"/>
  <c r="K24" i="12"/>
  <c r="K25" i="12"/>
  <c r="J24" i="12"/>
  <c r="J25" i="12"/>
  <c r="I24" i="12"/>
  <c r="I25" i="12"/>
  <c r="F25" i="12"/>
  <c r="E25" i="12"/>
  <c r="D25" i="12"/>
  <c r="D24" i="12"/>
  <c r="C25" i="12"/>
  <c r="C24" i="12"/>
  <c r="F24" i="12"/>
  <c r="E24" i="12"/>
  <c r="B42" i="29"/>
  <c r="B42" i="33"/>
  <c r="B42" i="32"/>
  <c r="B37" i="30"/>
  <c r="E38" i="23"/>
  <c r="D38" i="23"/>
  <c r="K12" i="23"/>
  <c r="K4" i="23"/>
  <c r="K14" i="23"/>
  <c r="I6" i="23"/>
  <c r="I11" i="23"/>
  <c r="I14" i="23"/>
  <c r="I9" i="23"/>
  <c r="I12" i="23"/>
  <c r="I5" i="23"/>
  <c r="H15" i="23"/>
  <c r="I15" i="23"/>
  <c r="I10" i="23"/>
  <c r="I13" i="23"/>
  <c r="K5" i="23"/>
  <c r="K6" i="23"/>
  <c r="M6" i="23"/>
  <c r="K13" i="23"/>
  <c r="H16" i="23"/>
  <c r="K15" i="23"/>
  <c r="K9" i="23"/>
  <c r="M9" i="23"/>
  <c r="K10" i="23"/>
  <c r="M10" i="23"/>
  <c r="F5" i="20"/>
  <c r="H6" i="20"/>
  <c r="J16" i="23"/>
  <c r="I16" i="23"/>
  <c r="J17" i="23"/>
  <c r="M5" i="23"/>
  <c r="M11" i="23"/>
  <c r="L10" i="23"/>
  <c r="J5" i="20"/>
  <c r="L5" i="20"/>
  <c r="H5" i="20"/>
  <c r="H4" i="20"/>
  <c r="G6" i="20"/>
  <c r="J4" i="20"/>
  <c r="M6" i="20"/>
  <c r="K6" i="20"/>
</calcChain>
</file>

<file path=xl/sharedStrings.xml><?xml version="1.0" encoding="utf-8"?>
<sst xmlns="http://schemas.openxmlformats.org/spreadsheetml/2006/main" count="741" uniqueCount="383">
  <si>
    <t>Стоимость</t>
  </si>
  <si>
    <t>Масса</t>
  </si>
  <si>
    <t>Доля по стоимости</t>
  </si>
  <si>
    <t>Доля по массе</t>
  </si>
  <si>
    <t>Германия</t>
  </si>
  <si>
    <t>Китай</t>
  </si>
  <si>
    <t xml:space="preserve"> </t>
  </si>
  <si>
    <t>-</t>
  </si>
  <si>
    <t>Страна</t>
  </si>
  <si>
    <t>Кот д'Ивуар</t>
  </si>
  <si>
    <t>Малайзия</t>
  </si>
  <si>
    <t>Гана</t>
  </si>
  <si>
    <t>Индонезия</t>
  </si>
  <si>
    <t>Польша</t>
  </si>
  <si>
    <t>Италия</t>
  </si>
  <si>
    <t>Беларусь</t>
  </si>
  <si>
    <t>Бельгия</t>
  </si>
  <si>
    <t>Нигерия</t>
  </si>
  <si>
    <t>Украина</t>
  </si>
  <si>
    <t>Франция</t>
  </si>
  <si>
    <t>Эквадор</t>
  </si>
  <si>
    <t>Нидерланды</t>
  </si>
  <si>
    <t>Сингапур</t>
  </si>
  <si>
    <t>Казахстан</t>
  </si>
  <si>
    <t>Испания</t>
  </si>
  <si>
    <t>Турция</t>
  </si>
  <si>
    <t>Швейцария</t>
  </si>
  <si>
    <t>Венгрия</t>
  </si>
  <si>
    <t>Остальные 94 страны</t>
  </si>
  <si>
    <t>Название</t>
  </si>
  <si>
    <t>Выручка, млн руб</t>
  </si>
  <si>
    <t>Активы, всего, млн руб</t>
  </si>
  <si>
    <t>Собственный капитал, млн руб</t>
  </si>
  <si>
    <t>Прибыль от продаж, млн руб</t>
  </si>
  <si>
    <t>Экспорт, т</t>
  </si>
  <si>
    <t>Импорт, т</t>
  </si>
  <si>
    <t>Шоколад и продукты, содержащие какао, т</t>
  </si>
  <si>
    <t>Изделия кондитерские сахаристые, т</t>
  </si>
  <si>
    <t>Шоколад в упакованном виде, т</t>
  </si>
  <si>
    <t>Какао, т</t>
  </si>
  <si>
    <t>N/A</t>
  </si>
  <si>
    <t>Итого:</t>
  </si>
  <si>
    <t>Итого</t>
  </si>
  <si>
    <t>Шоколад и кондитерские сахаристые изделия, т</t>
  </si>
  <si>
    <t>Карамель, т</t>
  </si>
  <si>
    <t>Отгрузка, т</t>
  </si>
  <si>
    <t>Производство, т</t>
  </si>
  <si>
    <t>Запасы готовой продукции, т</t>
  </si>
  <si>
    <t>Остальные 96 стран</t>
  </si>
  <si>
    <t>Объем импорта, млн. долл США</t>
  </si>
  <si>
    <t>Импорт 2018 г</t>
  </si>
  <si>
    <t xml:space="preserve">Импорт 2019 г, </t>
  </si>
  <si>
    <t>Масса, тыс. тонн</t>
  </si>
  <si>
    <t>Стоимость,</t>
  </si>
  <si>
    <t>Стоимость, млн. долл США</t>
  </si>
  <si>
    <t>Масса,</t>
  </si>
  <si>
    <t>Соединенные Штаты</t>
  </si>
  <si>
    <t>Остальные 91 страна</t>
  </si>
  <si>
    <t>Импорт 2017 г</t>
  </si>
  <si>
    <t>Остальные 84 страны</t>
  </si>
  <si>
    <t>Средний темп прироста, %</t>
  </si>
  <si>
    <t>ВВП в натуральном выражении, Какао, шоколад и сахаристые кондитерские изделия, т</t>
  </si>
  <si>
    <t>Место</t>
  </si>
  <si>
    <t>Организация</t>
  </si>
  <si>
    <t>Показатели, млн. руб.</t>
  </si>
  <si>
    <t>Регион</t>
  </si>
  <si>
    <t xml:space="preserve">выручка </t>
  </si>
  <si>
    <t xml:space="preserve">активы </t>
  </si>
  <si>
    <t>ООО «Марс»</t>
  </si>
  <si>
    <t>Московская область</t>
  </si>
  <si>
    <t>ООО «Нестле Россия»</t>
  </si>
  <si>
    <t>Москва</t>
  </si>
  <si>
    <t>ООО «МОН'ДЭЛИС РУСЬ»</t>
  </si>
  <si>
    <t>Владимирская область</t>
  </si>
  <si>
    <t>АО «Славянка плюс»</t>
  </si>
  <si>
    <t>Белгородская область</t>
  </si>
  <si>
    <t>ООО «КДВ Воронеж»</t>
  </si>
  <si>
    <t>Воронежская область</t>
  </si>
  <si>
    <t>ЗАО «Ферреро Руссия»</t>
  </si>
  <si>
    <t>ОАО «Кондитерский концерн Бабаевский»</t>
  </si>
  <si>
    <t>АО «Кондитерская фабрика «Славянка»</t>
  </si>
  <si>
    <t>ОАО «РОТ ФРОНТ»</t>
  </si>
  <si>
    <t>Наименование показателя</t>
  </si>
  <si>
    <t>Значение показателя, ед. изм.</t>
  </si>
  <si>
    <t>млн. руб.</t>
  </si>
  <si>
    <t>тыс. тонн</t>
  </si>
  <si>
    <t>Общий объем производства шоколада в России</t>
  </si>
  <si>
    <t>Объем ввоза шоколада в Россию (импорт)</t>
  </si>
  <si>
    <t>Объем вывоза шоколада из России (экспорт)</t>
  </si>
  <si>
    <t>Фактический объем продаж продукции в отчетном году</t>
  </si>
  <si>
    <t>64.55</t>
  </si>
  <si>
    <t>Импорт, тыс долл</t>
  </si>
  <si>
    <t>Экспорт, тыс долл</t>
  </si>
  <si>
    <t>Общий стоимостной объем импорта составил 1,24 млрд. $ при массе груза 333,32 тыс. тонн</t>
  </si>
  <si>
    <t>Общий стоимостной объем экспорта составил 719,73 млн. $ при массе груза 281,18 тыс. тонн.</t>
  </si>
  <si>
    <t>Импорт, млн.руб.</t>
  </si>
  <si>
    <t>Экспорт, млн. руб.</t>
  </si>
  <si>
    <t>;</t>
  </si>
  <si>
    <t>есто</t>
  </si>
  <si>
    <t>выручка 2020</t>
  </si>
  <si>
    <t>Псков</t>
  </si>
  <si>
    <t>А1</t>
  </si>
  <si>
    <t>Квадраты долей</t>
  </si>
  <si>
    <t>2018 г.</t>
  </si>
  <si>
    <t>2019 г.</t>
  </si>
  <si>
    <t>2019 год</t>
  </si>
  <si>
    <t>2018 год</t>
  </si>
  <si>
    <t>Конкуренты</t>
  </si>
  <si>
    <t>Факторы/критерии конкурентоспособности</t>
  </si>
  <si>
    <t>План действий по улучшению КП</t>
  </si>
  <si>
    <t>Концепция и известность (имидж)</t>
  </si>
  <si>
    <t>Отличительная черта (фишка)</t>
  </si>
  <si>
    <t>Удобство по всем пунктам</t>
  </si>
  <si>
    <t>Качество работы персонала</t>
  </si>
  <si>
    <t>Система автоматизации</t>
  </si>
  <si>
    <t>Постоянная чистота</t>
  </si>
  <si>
    <t>Адекватный ценовой диапазон</t>
  </si>
  <si>
    <t>Способность к творчеству</t>
  </si>
  <si>
    <t>*КП = конкурентное преимущество</t>
  </si>
  <si>
    <t>Торговая марка</t>
  </si>
  <si>
    <t>Гибкость цен</t>
  </si>
  <si>
    <t>Технология производства шоколадной продукции</t>
  </si>
  <si>
    <t>Технология производства сахаристых кондитерских изделий</t>
  </si>
  <si>
    <t>Деловые качества топ-менеджеров (руководителя)</t>
  </si>
  <si>
    <t>Наименование средства маркетинговых коммуникаций</t>
  </si>
  <si>
    <t>Реклама</t>
  </si>
  <si>
    <t>Реклама на ТВ</t>
  </si>
  <si>
    <t>Да</t>
  </si>
  <si>
    <t>Реклама по радио</t>
  </si>
  <si>
    <t>Реклама в соц. сетях</t>
  </si>
  <si>
    <t>Реклама у блогеров</t>
  </si>
  <si>
    <t>Реклама в Интернете</t>
  </si>
  <si>
    <t>Печатные и интернет издания</t>
  </si>
  <si>
    <t>Реклама в печатных изданиях</t>
  </si>
  <si>
    <t>Обозрения техники</t>
  </si>
  <si>
    <t>Билборды</t>
  </si>
  <si>
    <t>Группы в соц. сетях</t>
  </si>
  <si>
    <t>ВКонтакте (число подписчиков)</t>
  </si>
  <si>
    <t>166 тыс.</t>
  </si>
  <si>
    <t>71 тыс.</t>
  </si>
  <si>
    <t xml:space="preserve">140 тыс. </t>
  </si>
  <si>
    <t>120 тыс.</t>
  </si>
  <si>
    <t>Instagram (число подписчиков)</t>
  </si>
  <si>
    <t>16,0 тыс.</t>
  </si>
  <si>
    <t>10 тыс.</t>
  </si>
  <si>
    <t>Блог</t>
  </si>
  <si>
    <t>Спонсорство</t>
  </si>
  <si>
    <t>Спортивные мероприятия</t>
  </si>
  <si>
    <t xml:space="preserve">Да </t>
  </si>
  <si>
    <t>Музыкальные мероприятия</t>
  </si>
  <si>
    <t>Благотворительные мероприятия</t>
  </si>
  <si>
    <t xml:space="preserve">Выставки </t>
  </si>
  <si>
    <t>Сайт компании</t>
  </si>
  <si>
    <t>Понятный интерфейс</t>
  </si>
  <si>
    <t>Информация о производителе</t>
  </si>
  <si>
    <t>Анимация</t>
  </si>
  <si>
    <t>Каталог продукции</t>
  </si>
  <si>
    <t>Условия доставки и оплаты</t>
  </si>
  <si>
    <t>Указание цены</t>
  </si>
  <si>
    <t>Обратная связь</t>
  </si>
  <si>
    <t>Раздел акций</t>
  </si>
  <si>
    <t>Рассылки</t>
  </si>
  <si>
    <t>Возможность совершения покупки</t>
  </si>
  <si>
    <t>Участие в выставках</t>
  </si>
  <si>
    <t>Прямой маркетинг</t>
  </si>
  <si>
    <t>SMS</t>
  </si>
  <si>
    <t>E-mail рассылки</t>
  </si>
  <si>
    <t>1,9 тыс</t>
  </si>
  <si>
    <t>2,1 тыс.</t>
  </si>
  <si>
    <r>
      <t>Наи</t>
    </r>
    <r>
      <rPr>
        <b/>
        <sz val="12"/>
        <color rgb="FF000000"/>
        <rFont val="Times New Roman"/>
        <family val="1"/>
        <charset val="204"/>
      </rPr>
      <t>менование мероприятия</t>
    </r>
  </si>
  <si>
    <t>Цена за ед., руб.</t>
  </si>
  <si>
    <t>Количество размещений (период размещений) за 6 месяцев</t>
  </si>
  <si>
    <t xml:space="preserve">Итого, </t>
  </si>
  <si>
    <t>руб.</t>
  </si>
  <si>
    <t>Баннерная контекстная реклама в поисковой системе Яндекс</t>
  </si>
  <si>
    <r>
      <t>»</t>
    </r>
    <r>
      <rPr>
        <sz val="12"/>
        <color theme="1"/>
        <rFont val="Times New Roman"/>
        <family val="1"/>
        <charset val="204"/>
      </rPr>
      <t>2</t>
    </r>
  </si>
  <si>
    <t>Текстовая контекстная реклама в поисковой системе Google</t>
  </si>
  <si>
    <t>Рекламное сообщение с графическим изображением в ленте или в stories на 30 секунд в Instagram</t>
  </si>
  <si>
    <t>240 в день</t>
  </si>
  <si>
    <t>144  (3 stories в неделю в течение 12 месяцев)</t>
  </si>
  <si>
    <t>Рекламный баннер на ВКотакте</t>
  </si>
  <si>
    <t>2000  в день</t>
  </si>
  <si>
    <t>48 (1 пост раз в неделю в течение 12 месяцев)</t>
  </si>
  <si>
    <r>
      <t xml:space="preserve">Выступления на выставке проводимой </t>
    </r>
    <r>
      <rPr>
        <sz val="12"/>
        <color rgb="FF000000"/>
        <rFont val="Times New Roman"/>
        <family val="1"/>
        <charset val="204"/>
      </rPr>
      <t>WorldFood Moscow 2021</t>
    </r>
  </si>
  <si>
    <t>70 000</t>
  </si>
  <si>
    <t>1 (весна 2022)</t>
  </si>
  <si>
    <t>Ведение социальной сети Instagram</t>
  </si>
  <si>
    <t>40 000</t>
  </si>
  <si>
    <t>в месяц</t>
  </si>
  <si>
    <t>Работа в течение 12 месяцев</t>
  </si>
  <si>
    <t>480 000</t>
  </si>
  <si>
    <t>Ведение социальной сети ВКонтакте</t>
  </si>
  <si>
    <t>30 000</t>
  </si>
  <si>
    <t>360 000</t>
  </si>
  <si>
    <t>Характеристика / заведение</t>
  </si>
  <si>
    <t>Выручка, млн. руб.</t>
  </si>
  <si>
    <t> №</t>
  </si>
  <si>
    <t>Уровень цена/качество (высокий, средний, низкий);</t>
  </si>
  <si>
    <t>Географический масштаб деятельности (районный, городской, региональный, национальный, глобальный);</t>
  </si>
  <si>
    <t>Ассортимент продукции (широкий, средний, узкий);</t>
  </si>
  <si>
    <t>Использование каналов распространения (один, несколько, все);</t>
  </si>
  <si>
    <t>Сспектр предлагаемых услуг (узкий, средний, широкий) и т.д.</t>
  </si>
  <si>
    <t>6 Имидж</t>
  </si>
  <si>
    <t>Имидж</t>
  </si>
  <si>
    <t>ООО «КДВ ВОРОНЕЖ»</t>
  </si>
  <si>
    <t>ОАО «Кондитерский концерн Бабаевский</t>
  </si>
  <si>
    <t>ООО «Зеленые линии»</t>
  </si>
  <si>
    <t>ООО «Кондитерская фабрика «ПОБЕДА»</t>
  </si>
  <si>
    <t>ООО «КОНДИТЕРСКИЙ КОМБИНАТ «ОЗЕРСКИЙ СУВЕНИР»</t>
  </si>
  <si>
    <t>ООО «Кондитерское объединение «Славянка»</t>
  </si>
  <si>
    <t>ОАО «Воронежская кондитерская фабрика»</t>
  </si>
  <si>
    <t>ООО «Сладкая Слобода»</t>
  </si>
  <si>
    <t>ЗАО Фирма «Инфорум-Пром»</t>
  </si>
  <si>
    <t>ЗАО «СОРМОВСКАЯ КОНДИТЕРСКАЯ ФАБРИКА»</t>
  </si>
  <si>
    <t>АО «Славянка-люкс»</t>
  </si>
  <si>
    <t>ООО «Кондитерская фабрика «Волжанка»</t>
  </si>
  <si>
    <t>ОАО «Кондитерская фирма «ТАКФ»</t>
  </si>
  <si>
    <t>ОАО Южуралкондитер</t>
  </si>
  <si>
    <t>ООО ТОРГОВАЯ КОМПАНИЯ «КОНДИТЕР ПРОФИ»</t>
  </si>
  <si>
    <t>Кировская область</t>
  </si>
  <si>
    <t>Нижегородская область</t>
  </si>
  <si>
    <t>Ульяновская область</t>
  </si>
  <si>
    <t>Тамбовская область</t>
  </si>
  <si>
    <t>Челябинская область</t>
  </si>
  <si>
    <t>Свердловская область</t>
  </si>
  <si>
    <t>Торговые марки, шт.</t>
  </si>
  <si>
    <t>Направления деятельности, шт.</t>
  </si>
  <si>
    <t>Количество персонала (чел.)</t>
  </si>
  <si>
    <t>ООО МАРС</t>
  </si>
  <si>
    <t xml:space="preserve">Наименование стратегической позиции </t>
  </si>
  <si>
    <t>Уровень  стратегического  менеджмента  в 
организации</t>
  </si>
  <si>
    <t>Соответствие организационной структуры выбранной стратегии (перспективным планам)</t>
  </si>
  <si>
    <t>Общее финансовое положение</t>
  </si>
  <si>
    <t>Конкурентоспособность продуктов</t>
  </si>
  <si>
    <t xml:space="preserve">Соответствие  структуры  цепочки  ценностей лучшим практикам </t>
  </si>
  <si>
    <t>Уровень  (эффективность)  использования  в организации  информационных  технологий  и их соответствие современному уровню</t>
  </si>
  <si>
    <t xml:space="preserve"> Способность  к  реализации  на  рынке  новых продуктов (товаров, услуг)</t>
  </si>
  <si>
    <t>Компетентность  персонала</t>
  </si>
  <si>
    <t xml:space="preserve">Уровень маркетинга </t>
  </si>
  <si>
    <t>Репутация на рынке</t>
  </si>
  <si>
    <t xml:space="preserve"> Способность менеджмента к лидерству </t>
  </si>
  <si>
    <t>Качественная оценка позиций</t>
  </si>
  <si>
    <t xml:space="preserve">S </t>
  </si>
  <si>
    <t>N</t>
  </si>
  <si>
    <t>W</t>
  </si>
  <si>
    <t>Основные положения функциональных стратегий организации</t>
  </si>
  <si>
    <t>Функциональные стратегии</t>
  </si>
  <si>
    <t>Содержание</t>
  </si>
  <si>
    <t>Маркетинговая</t>
  </si>
  <si>
    <t xml:space="preserve">Финансовая </t>
  </si>
  <si>
    <t>Производственная</t>
  </si>
  <si>
    <t>Управление персоналом</t>
  </si>
  <si>
    <t>Автор</t>
  </si>
  <si>
    <t>Год</t>
  </si>
  <si>
    <t>Определение</t>
  </si>
  <si>
    <t xml:space="preserve">Основной подход </t>
  </si>
  <si>
    <t>И.Ансофф</t>
  </si>
  <si>
    <t>«Стратегия  -  метод определения основных целей для корпоративного, делового и функционального уровней»</t>
  </si>
  <si>
    <t>Стратегия является системой, обеспечивающей компании сбалансированность и общее направление роста</t>
  </si>
  <si>
    <t xml:space="preserve"> Г.Минцберг</t>
  </si>
  <si>
    <t xml:space="preserve">«Стратегия - последовательная, согласованная и интегрированная структура управленческих решений». </t>
  </si>
  <si>
    <t>Главное в стратегии - составление планов, которые являются основным средством для контроля эффективности достижения стратегических целей.</t>
  </si>
  <si>
    <t>Артур А. Томпсон, А. Дж. Стрикленд</t>
  </si>
  <si>
    <t xml:space="preserve">«Стратегия - набор действий и решений, предпринимаемых для достижения  установленных показателей деятельности». </t>
  </si>
  <si>
    <t xml:space="preserve">Стратегия одновременно является преактивной (упреждающей) и реактивной (адаптирующейся). </t>
  </si>
  <si>
    <t xml:space="preserve">С.А. Кузнецова, В. Д. Маркова </t>
  </si>
  <si>
    <t xml:space="preserve">«Стратегия - альтернативный вариант развития предприятия с учетом внешнего и внутреннего окружения.» </t>
  </si>
  <si>
    <t xml:space="preserve">Формирование и реализация стратегии заключается в составлении детализированных планов и на их основе процессов. </t>
  </si>
  <si>
    <t>Корпоративная</t>
  </si>
  <si>
    <t>Топ-менеджеры высшего звена управления</t>
  </si>
  <si>
    <t>Создание  и  управление  высокопродуктивным хозяйственным  портфелем  структурных подразделений  компании  (приобретение компаний, укрепление существующих позиций, прекращение Достижение  синергизма  среди  родственных структурных подразделений и превращение его в конкурентное преимущество  деятельности) Установление  инвестиционных  приоритетов  и направление  корпоративных  ресурсов  в наиболее привлекательные сферы деятельности.</t>
  </si>
  <si>
    <t>Деловая</t>
  </si>
  <si>
    <t xml:space="preserve">Генеральные директора  /исполнительные директора/руководители подразделений </t>
  </si>
  <si>
    <t xml:space="preserve">Разработка  мер,  направленных  на  усиление конкурентоспособности,  сохранение конкурентных преимуществ Формирование  механизма  реагирования  на внешние изменения Объединение  стратегических  действий основных функциональных подразделений Усилия по решению специфических вопросов и проблем компании </t>
  </si>
  <si>
    <t>Функциональная</t>
  </si>
  <si>
    <t>Менеджеры среднего звена</t>
  </si>
  <si>
    <t xml:space="preserve">Действия  по  поддержке  деловой  стратегии  и достижению целей подразделения Обзор,  пересмотр  и  объединение  предложений менеджеров на местах </t>
  </si>
  <si>
    <t>Операционная</t>
  </si>
  <si>
    <t>Менеджеры линейного персонала</t>
  </si>
  <si>
    <t>Действия  по  решению  узкоспециальных вопросов и проблем, связанных с достижением целей подразделения</t>
  </si>
  <si>
    <t>Уровень  стратегического  менеджмента  в организации</t>
  </si>
  <si>
    <r>
      <t xml:space="preserve">               1</t>
    </r>
    <r>
      <rPr>
        <sz val="11"/>
        <color theme="1"/>
        <rFont val="Times New Roman"/>
        <family val="1"/>
        <charset val="204"/>
      </rPr>
      <t xml:space="preserve"> О</t>
    </r>
    <r>
      <rPr>
        <sz val="10"/>
        <color theme="1"/>
        <rFont val="Times New Roman"/>
        <family val="1"/>
        <charset val="204"/>
      </rPr>
      <t>тдел исследований и разработок</t>
    </r>
  </si>
  <si>
    <t xml:space="preserve">              2. Департамент интегрированных поставок и закупок</t>
  </si>
  <si>
    <t xml:space="preserve">             3. Производство</t>
  </si>
  <si>
    <t xml:space="preserve">           4. Отделы маркетинга и продаж</t>
  </si>
  <si>
    <t xml:space="preserve">          5. Отдел качества</t>
  </si>
  <si>
    <t>Критерии конкурентоспособности</t>
  </si>
  <si>
    <t>Вес фактора</t>
  </si>
  <si>
    <t>Оценка продукции выраженности фактора от 1 до 10</t>
  </si>
  <si>
    <t>Итоговая оценка «Шоколад»</t>
  </si>
  <si>
    <t>Итоговая оценка «Кондитерская плитка»</t>
  </si>
  <si>
    <t>Итоговая оценка «Charged»</t>
  </si>
  <si>
    <t>«Шоколад»</t>
  </si>
  <si>
    <t>«Конфеты»</t>
  </si>
  <si>
    <t>«Кондитерская плитка»</t>
  </si>
  <si>
    <t>Новая продуктовая линейка: «Charged»</t>
  </si>
  <si>
    <t xml:space="preserve">- изделия компании удовлетворяют потребности целевой аудитории; </t>
  </si>
  <si>
    <t>- сила бренда торговых марок  выше, чем у конкурентов  (хороший имидж, высокий уровень знания, и т. д.)</t>
  </si>
  <si>
    <t>- компания обладает достаточными ресурсами для функционирования на  рынке и производить данную продукцию;</t>
  </si>
  <si>
    <t>- способность к изменениям на рынке и возросшим требованиям потребителей;</t>
  </si>
  <si>
    <t>- уровень конкуренции в данной группе товаров (игроки активны, рынок насыщен и поделен, является олигополистическим)</t>
  </si>
  <si>
    <t>- медленная реакция со стороны конкурентов на деятельность компании в данной группе шоколадной продукции.</t>
  </si>
  <si>
    <t xml:space="preserve"> - продукция  характеризуется как качественная с использованием высокотехнологического оборудования</t>
  </si>
  <si>
    <t>Итоговая оценка «Конфеты»</t>
  </si>
  <si>
    <t>Высокая (8-10 баллов)</t>
  </si>
  <si>
    <t>Средняя (4-7 баллов)</t>
  </si>
  <si>
    <t>Низкая (0-3 балла)</t>
  </si>
  <si>
    <t>Привлекательность отрасли</t>
  </si>
  <si>
    <t>«Charged»</t>
  </si>
  <si>
    <t>Конкурентная позиция</t>
  </si>
  <si>
    <t>Критерии привлекательности отрасли</t>
  </si>
  <si>
    <t xml:space="preserve">  - объем продаж продукции значительный</t>
  </si>
  <si>
    <t xml:space="preserve"> - темпы роста продукции из каталога равны или превышают темпы роста рынка</t>
  </si>
  <si>
    <t xml:space="preserve"> - количество игроков незначительно</t>
  </si>
  <si>
    <t xml:space="preserve"> - инвестиции в сопровождение, рекламу отсутствуют или находятся на низком уровне</t>
  </si>
  <si>
    <t xml:space="preserve"> - существуют возможности для расширения ассортимента в разделе каталога продукции</t>
  </si>
  <si>
    <t xml:space="preserve"> - низкий уровень культуры использования продукта ( = значит есть возможность роста)</t>
  </si>
  <si>
    <t xml:space="preserve"> - Сила конкурирующих брендов мала </t>
  </si>
  <si>
    <t xml:space="preserve"> - на рынке существуют неудовлетворенные и скрытые потребности в данной продукции</t>
  </si>
  <si>
    <t xml:space="preserve"> - долгосрочный рост продукции из каталога</t>
  </si>
  <si>
    <t xml:space="preserve"> - риски влияния внешних факторов (экономических, политических, социальных тенденций) минимальны</t>
  </si>
  <si>
    <t>Стоимость закупаемых материалов</t>
  </si>
  <si>
    <t>Расходы на поставку точно в срок</t>
  </si>
  <si>
    <t>Обмен информацией с поставщиками</t>
  </si>
  <si>
    <t>Контроль качества приобретаемой продукции</t>
  </si>
  <si>
    <t>Контроль соответствия поставок и заказов</t>
  </si>
  <si>
    <t>Рекламации и возвраты продукции</t>
  </si>
  <si>
    <t>Росстат в последующих годах, отличаются от представленных ранее. В таком случае мы отдаем приоритет более поздним данным.</t>
  </si>
  <si>
    <t>Код</t>
  </si>
  <si>
    <t>Выручка</t>
  </si>
  <si>
    <t>Себестоимость продаж</t>
  </si>
  <si>
    <t>Валовая прибыль (убыток)</t>
  </si>
  <si>
    <t>Коммерческие расходы</t>
  </si>
  <si>
    <t>Управленческие расходы</t>
  </si>
  <si>
    <t>Прибыль (убыток) от продаж</t>
  </si>
  <si>
    <t>Доходы от участия в других организациях</t>
  </si>
  <si>
    <t>Проценты к получению</t>
  </si>
  <si>
    <t>Проценты к уплате</t>
  </si>
  <si>
    <t>Прочие доходы</t>
  </si>
  <si>
    <t>Прочие расходы</t>
  </si>
  <si>
    <t>Прибыль (убыток) до налогообложения</t>
  </si>
  <si>
    <t>Налог на прибыль</t>
  </si>
  <si>
    <t>текущий налог на прибыль (до 2020 г. это стр. 2410)</t>
  </si>
  <si>
    <t>Изменение отложенных налоговых обязательств</t>
  </si>
  <si>
    <t>Изменение отложенных налоговых активов</t>
  </si>
  <si>
    <t>Прочее</t>
  </si>
  <si>
    <t>Чистая прибыль (убыток)</t>
  </si>
  <si>
    <t>СПРАВОЧНО</t>
  </si>
  <si>
    <t>Совокупный финансовый результат периода</t>
  </si>
  <si>
    <t>Краткий анализ финансовых результатов</t>
  </si>
  <si>
    <r>
      <t>(12 991)</t>
    </r>
    <r>
      <rPr>
        <vertAlign val="superscript"/>
        <sz val="10"/>
        <color theme="1"/>
        <rFont val="Times New Roman"/>
        <family val="1"/>
        <charset val="204"/>
      </rPr>
      <t>*</t>
    </r>
  </si>
  <si>
    <r>
      <t>(85 301)</t>
    </r>
    <r>
      <rPr>
        <vertAlign val="superscript"/>
        <sz val="10"/>
        <color theme="1"/>
        <rFont val="Times New Roman"/>
        <family val="1"/>
        <charset val="204"/>
      </rPr>
      <t>*</t>
    </r>
  </si>
  <si>
    <r>
      <t>(33 837)</t>
    </r>
    <r>
      <rPr>
        <vertAlign val="superscript"/>
        <sz val="10"/>
        <color theme="1"/>
        <rFont val="Times New Roman"/>
        <family val="1"/>
        <charset val="204"/>
      </rPr>
      <t>*</t>
    </r>
  </si>
  <si>
    <r>
      <t>(15 832)</t>
    </r>
    <r>
      <rPr>
        <vertAlign val="superscript"/>
        <sz val="10"/>
        <color theme="1"/>
        <rFont val="Times New Roman"/>
        <family val="1"/>
        <charset val="204"/>
      </rPr>
      <t>*</t>
    </r>
  </si>
  <si>
    <r>
      <t>(11 447)</t>
    </r>
    <r>
      <rPr>
        <vertAlign val="superscript"/>
        <sz val="10"/>
        <color theme="1"/>
        <rFont val="Times New Roman"/>
        <family val="1"/>
        <charset val="204"/>
      </rPr>
      <t>*</t>
    </r>
  </si>
  <si>
    <r>
      <t>(5 843)</t>
    </r>
    <r>
      <rPr>
        <vertAlign val="superscript"/>
        <sz val="10"/>
        <color theme="1"/>
        <rFont val="Times New Roman"/>
        <family val="1"/>
        <charset val="204"/>
      </rPr>
      <t>*</t>
    </r>
  </si>
  <si>
    <t>Маркетинговые расходы</t>
  </si>
  <si>
    <t>Остальные затраты в соответствии с требованиями бух.учета</t>
  </si>
  <si>
    <t>Оценка издержек по видам деятельности, тыс. рублей в себестоимости (в сопоставимых размерах)</t>
  </si>
  <si>
    <t>Характеристика</t>
  </si>
  <si>
    <t>Удельный вес, %</t>
  </si>
  <si>
    <t>Оценка (от -2 до 2)</t>
  </si>
  <si>
    <t>1. Условно-постоянные издержки.</t>
  </si>
  <si>
    <t>Значение, тыс.рублей</t>
  </si>
  <si>
    <t>Всего:</t>
  </si>
  <si>
    <t>2. Переменные издержки</t>
  </si>
  <si>
    <t>3. Наличие (отсутствие) экономии от масштаба.</t>
  </si>
  <si>
    <t>4. Наличие (отсутствие) экономии от охвата.</t>
  </si>
  <si>
    <t>5. Наличие (отсутствие) эффекта обучаемости.</t>
  </si>
  <si>
    <t xml:space="preserve">ООО «Победа» </t>
  </si>
  <si>
    <t>отложенный налог на прибыль</t>
  </si>
  <si>
    <r>
      <t>0</t>
    </r>
    <r>
      <rPr>
        <vertAlign val="superscript"/>
        <sz val="10"/>
        <color theme="1"/>
        <rFont val="Inherit"/>
      </rPr>
      <t>*</t>
    </r>
  </si>
  <si>
    <t>+1</t>
  </si>
  <si>
    <t>-1</t>
  </si>
  <si>
    <t>+1,5</t>
  </si>
  <si>
    <t>Маркетинг, аналитика рынка, оценка</t>
  </si>
  <si>
    <t>Создание продукта/услуги для клиента</t>
  </si>
  <si>
    <t>Внутрискладские решения</t>
  </si>
  <si>
    <t>Разработка или адаптация существующей рецептуры/линии для изготовления шоколадной продукции</t>
  </si>
  <si>
    <t>Реализация продукции клиенту/потребителю через розничную сеть (включая и свою собственную). Оптовые покупатели</t>
  </si>
  <si>
    <t xml:space="preserve">Издержки цепочки ценности </t>
  </si>
  <si>
    <t>Реклама, продвижение</t>
  </si>
  <si>
    <t>Заключение договора на поставку како-пасты (других ингредиентов) оказание услуг по доставке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</si>
</sst>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-* #,##0.00_-;\-* #,##0.00_-;_-* &quot;-&quot;??_-;_-@_-"/>
    <numFmt numFmtId="164" formatCode="0.0%"/>
    <numFmt numFmtId="165" formatCode="0.0"/>
    <numFmt numFmtId="166" formatCode="_-* #,##0.0_-;\-* #,##0.0_-;_-* &quot;-&quot;??_-;_-@_-"/>
    <numFmt numFmtId="167" formatCode="_-* #,##0.00\ _р_у_б_._-;\-* #,##0.00\ _р_у_б_._-;_-* &quot;-&quot;??\ _р_у_б_._-;_-@_-"/>
    <numFmt numFmtId="168" formatCode="_-* #,##0_р_._-;\-* #,##0_р_._-;_-* &quot;-&quot;??_р_._-;_-@_-"/>
    <numFmt numFmtId="169" formatCode="_-* #,##0.00_р_._-;\-* #,##0.00_р_._-;_-* &quot;-&quot;??_р_._-;_-@_-"/>
    <numFmt numFmtId="170" formatCode="#,##0.0"/>
    <numFmt numFmtId="171" formatCode="_-* #,##0_-;\-* #,##0_-;_-* &quot;-&quot;??_-;_-@_-"/>
    <numFmt numFmtId="172" formatCode="_-* #,##0.000000_-;\-* #,##0.000000_-;_-* &quot;-&quot;??_-;_-@_-"/>
  </numFmts>
  <fonts count="46"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u/>
      <sz val="12"/>
      <color theme="10"/>
      <name val="Calibri"/>
      <family val="2"/>
      <charset val="204"/>
      <scheme val="minor"/>
    </font>
    <font>
      <u/>
      <sz val="12"/>
      <color theme="1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color rgb="FF292A2C"/>
      <name val="Times New Roman"/>
      <family val="1"/>
      <charset val="204"/>
    </font>
    <font>
      <sz val="12"/>
      <color theme="1"/>
      <name val="Calibri"/>
      <family val="2"/>
      <scheme val="minor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u/>
      <sz val="12"/>
      <color theme="10"/>
      <name val="Calibri"/>
      <family val="2"/>
      <scheme val="minor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rgb="FF34495E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2"/>
      <color rgb="FF222222"/>
      <name val="Times New Roman"/>
      <family val="1"/>
      <charset val="204"/>
    </font>
    <font>
      <sz val="12"/>
      <color rgb="FF222222"/>
      <name val="Times New Roman"/>
      <family val="1"/>
      <charset val="204"/>
    </font>
    <font>
      <sz val="10"/>
      <color rgb="FF333333"/>
      <name val="Times New Roman"/>
      <family val="1"/>
      <charset val="204"/>
    </font>
    <font>
      <sz val="10"/>
      <name val="Times New Roman"/>
      <family val="1"/>
      <charset val="204"/>
    </font>
    <font>
      <vertAlign val="superscript"/>
      <sz val="10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10"/>
      <name val="Arial Cyr"/>
      <charset val="204"/>
    </font>
    <font>
      <i/>
      <sz val="10"/>
      <color theme="1"/>
      <name val="Times New Roman"/>
      <family val="1"/>
      <charset val="204"/>
    </font>
    <font>
      <i/>
      <sz val="10"/>
      <color rgb="FF0070C0"/>
      <name val="Times New Roman"/>
      <family val="1"/>
      <charset val="204"/>
    </font>
    <font>
      <sz val="12"/>
      <color theme="1"/>
      <name val="Symbol"/>
      <family val="1"/>
      <charset val="2"/>
    </font>
    <font>
      <sz val="10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sz val="6"/>
      <color theme="1"/>
      <name val="Times New Roman"/>
      <family val="1"/>
      <charset val="204"/>
    </font>
    <font>
      <sz val="6"/>
      <name val="Times New Roman"/>
      <family val="1"/>
      <charset val="204"/>
    </font>
    <font>
      <sz val="10"/>
      <color rgb="FF666666"/>
      <name val="Times New Roman"/>
      <family val="1"/>
      <charset val="204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rgb="FF666666"/>
      <name val="Inherit"/>
    </font>
    <font>
      <sz val="10"/>
      <color theme="1"/>
      <name val="Inherit"/>
    </font>
    <font>
      <vertAlign val="superscript"/>
      <sz val="10"/>
      <color theme="1"/>
      <name val="Inherit"/>
    </font>
    <font>
      <sz val="10"/>
      <color rgb="FF000000"/>
      <name val="Inherit"/>
    </font>
  </fonts>
  <fills count="11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9F9F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EAEAEA"/>
        <bgColor indexed="64"/>
      </patternFill>
    </fill>
  </fills>
  <borders count="4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/>
      <diagonal/>
    </border>
    <border>
      <left style="medium">
        <color rgb="FFDDDDDD"/>
      </left>
      <right/>
      <top style="medium">
        <color rgb="FFDDDDDD"/>
      </top>
      <bottom style="medium">
        <color rgb="FFDDDDDD"/>
      </bottom>
      <diagonal/>
    </border>
    <border>
      <left/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medium">
        <color rgb="FFDDDDDD"/>
      </left>
      <right style="medium">
        <color rgb="FFDDDDDD"/>
      </right>
      <top/>
      <bottom style="medium">
        <color rgb="FFDDDDDD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CACACA"/>
      </left>
      <right style="medium">
        <color rgb="FFCACACA"/>
      </right>
      <top style="medium">
        <color rgb="FFCACACA"/>
      </top>
      <bottom style="medium">
        <color rgb="FFCACACA"/>
      </bottom>
      <diagonal/>
    </border>
    <border>
      <left style="medium">
        <color rgb="FFCACACA"/>
      </left>
      <right/>
      <top style="medium">
        <color rgb="FFCACACA"/>
      </top>
      <bottom style="medium">
        <color rgb="FFCACACA"/>
      </bottom>
      <diagonal/>
    </border>
    <border>
      <left/>
      <right/>
      <top style="medium">
        <color rgb="FFCACACA"/>
      </top>
      <bottom style="medium">
        <color rgb="FFCACACA"/>
      </bottom>
      <diagonal/>
    </border>
    <border>
      <left/>
      <right style="medium">
        <color rgb="FFCACACA"/>
      </right>
      <top style="medium">
        <color rgb="FFCACACA"/>
      </top>
      <bottom style="medium">
        <color rgb="FFCACACA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13">
    <xf numFmtId="0" fontId="0" fillId="0" borderId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5" fillId="0" borderId="0"/>
    <xf numFmtId="0" fontId="6" fillId="0" borderId="0"/>
    <xf numFmtId="167" fontId="9" fillId="0" borderId="0" applyFont="0" applyFill="0" applyBorder="0" applyAlignment="0" applyProtection="0"/>
    <xf numFmtId="43" fontId="6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4" fillId="0" borderId="0"/>
    <xf numFmtId="0" fontId="2" fillId="0" borderId="0"/>
    <xf numFmtId="0" fontId="23" fillId="0" borderId="0"/>
    <xf numFmtId="43" fontId="23" fillId="0" borderId="0" applyFont="0" applyFill="0" applyBorder="0" applyAlignment="0" applyProtection="0"/>
    <xf numFmtId="0" fontId="30" fillId="0" borderId="0" applyNumberFormat="0" applyFill="0" applyBorder="0" applyAlignment="0" applyProtection="0"/>
    <xf numFmtId="0" fontId="1" fillId="0" borderId="0"/>
    <xf numFmtId="0" fontId="31" fillId="0" borderId="0"/>
    <xf numFmtId="43" fontId="9" fillId="0" borderId="0" applyFont="0" applyFill="0" applyBorder="0" applyAlignment="0" applyProtection="0"/>
  </cellStyleXfs>
  <cellXfs count="344">
    <xf numFmtId="0" fontId="0" fillId="0" borderId="0" xfId="0"/>
    <xf numFmtId="0" fontId="10" fillId="0" borderId="0" xfId="0" applyFont="1"/>
    <xf numFmtId="164" fontId="10" fillId="0" borderId="0" xfId="96" applyNumberFormat="1" applyFont="1"/>
    <xf numFmtId="164" fontId="10" fillId="0" borderId="0" xfId="0" applyNumberFormat="1" applyFont="1"/>
    <xf numFmtId="0" fontId="10" fillId="0" borderId="1" xfId="0" applyFont="1" applyBorder="1"/>
    <xf numFmtId="10" fontId="10" fillId="0" borderId="1" xfId="0" applyNumberFormat="1" applyFont="1" applyBorder="1"/>
    <xf numFmtId="4" fontId="10" fillId="0" borderId="0" xfId="0" applyNumberFormat="1" applyFont="1"/>
    <xf numFmtId="0" fontId="11" fillId="0" borderId="0" xfId="0" applyFont="1"/>
    <xf numFmtId="0" fontId="11" fillId="0" borderId="3" xfId="0" applyFont="1" applyBorder="1" applyAlignment="1">
      <alignment vertical="center" wrapText="1"/>
    </xf>
    <xf numFmtId="4" fontId="11" fillId="0" borderId="7" xfId="0" applyNumberFormat="1" applyFont="1" applyBorder="1" applyAlignment="1">
      <alignment horizontal="right" vertical="center" wrapText="1"/>
    </xf>
    <xf numFmtId="0" fontId="11" fillId="0" borderId="7" xfId="0" applyFont="1" applyBorder="1" applyAlignment="1">
      <alignment horizontal="right" vertical="center" wrapText="1"/>
    </xf>
    <xf numFmtId="10" fontId="11" fillId="0" borderId="7" xfId="0" applyNumberFormat="1" applyFont="1" applyBorder="1" applyAlignment="1">
      <alignment horizontal="right" vertical="center" wrapText="1"/>
    </xf>
    <xf numFmtId="4" fontId="11" fillId="0" borderId="0" xfId="0" applyNumberFormat="1" applyFont="1"/>
    <xf numFmtId="164" fontId="11" fillId="0" borderId="0" xfId="96" applyNumberFormat="1" applyFont="1"/>
    <xf numFmtId="10" fontId="11" fillId="0" borderId="0" xfId="96" applyNumberFormat="1" applyFont="1"/>
    <xf numFmtId="10" fontId="10" fillId="0" borderId="0" xfId="96" applyNumberFormat="1" applyFont="1"/>
    <xf numFmtId="0" fontId="5" fillId="0" borderId="0" xfId="103"/>
    <xf numFmtId="4" fontId="5" fillId="0" borderId="0" xfId="103" applyNumberFormat="1"/>
    <xf numFmtId="0" fontId="5" fillId="0" borderId="1" xfId="103" applyBorder="1"/>
    <xf numFmtId="4" fontId="5" fillId="0" borderId="1" xfId="103" applyNumberFormat="1" applyBorder="1"/>
    <xf numFmtId="166" fontId="5" fillId="0" borderId="1" xfId="93" applyNumberFormat="1" applyFont="1" applyBorder="1"/>
    <xf numFmtId="10" fontId="10" fillId="0" borderId="0" xfId="0" applyNumberFormat="1" applyFont="1"/>
    <xf numFmtId="9" fontId="10" fillId="0" borderId="0" xfId="96" applyFont="1"/>
    <xf numFmtId="0" fontId="11" fillId="0" borderId="1" xfId="0" applyFont="1" applyBorder="1"/>
    <xf numFmtId="10" fontId="11" fillId="0" borderId="1" xfId="0" applyNumberFormat="1" applyFont="1" applyBorder="1"/>
    <xf numFmtId="9" fontId="11" fillId="0" borderId="0" xfId="96" applyFont="1"/>
    <xf numFmtId="0" fontId="14" fillId="0" borderId="2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4" fillId="0" borderId="0" xfId="105"/>
    <xf numFmtId="4" fontId="4" fillId="0" borderId="0" xfId="105" applyNumberFormat="1"/>
    <xf numFmtId="0" fontId="4" fillId="0" borderId="0" xfId="105" applyAlignment="1">
      <alignment wrapText="1"/>
    </xf>
    <xf numFmtId="0" fontId="21" fillId="0" borderId="21" xfId="0" applyFont="1" applyBorder="1" applyAlignment="1">
      <alignment horizontal="center" vertical="center" wrapText="1"/>
    </xf>
    <xf numFmtId="0" fontId="11" fillId="0" borderId="19" xfId="0" applyFont="1" applyBorder="1" applyAlignment="1">
      <alignment vertical="center" wrapText="1"/>
    </xf>
    <xf numFmtId="0" fontId="11" fillId="0" borderId="21" xfId="0" applyFont="1" applyBorder="1" applyAlignment="1">
      <alignment vertical="center" wrapText="1"/>
    </xf>
    <xf numFmtId="3" fontId="11" fillId="0" borderId="21" xfId="0" applyNumberFormat="1" applyFont="1" applyBorder="1" applyAlignment="1">
      <alignment vertical="center" wrapText="1"/>
    </xf>
    <xf numFmtId="2" fontId="10" fillId="0" borderId="0" xfId="0" applyNumberFormat="1" applyFont="1"/>
    <xf numFmtId="0" fontId="3" fillId="0" borderId="1" xfId="103" applyFont="1" applyBorder="1"/>
    <xf numFmtId="166" fontId="5" fillId="0" borderId="1" xfId="103" applyNumberFormat="1" applyBorder="1"/>
    <xf numFmtId="9" fontId="5" fillId="0" borderId="0" xfId="96" applyFont="1"/>
    <xf numFmtId="164" fontId="5" fillId="0" borderId="0" xfId="96" applyNumberFormat="1" applyFont="1"/>
    <xf numFmtId="164" fontId="5" fillId="0" borderId="0" xfId="103" applyNumberFormat="1"/>
    <xf numFmtId="3" fontId="10" fillId="0" borderId="0" xfId="0" applyNumberFormat="1" applyFont="1"/>
    <xf numFmtId="3" fontId="10" fillId="0" borderId="23" xfId="0" applyNumberFormat="1" applyFont="1" applyBorder="1" applyAlignment="1">
      <alignment vertical="center" wrapText="1"/>
    </xf>
    <xf numFmtId="3" fontId="10" fillId="0" borderId="19" xfId="0" applyNumberFormat="1" applyFont="1" applyBorder="1" applyAlignment="1">
      <alignment vertical="center" wrapText="1"/>
    </xf>
    <xf numFmtId="43" fontId="5" fillId="0" borderId="0" xfId="93" applyFont="1"/>
    <xf numFmtId="168" fontId="5" fillId="0" borderId="0" xfId="103" applyNumberFormat="1"/>
    <xf numFmtId="0" fontId="19" fillId="0" borderId="7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4" fontId="19" fillId="0" borderId="7" xfId="0" applyNumberFormat="1" applyFont="1" applyBorder="1" applyAlignment="1">
      <alignment horizontal="center" vertical="center" wrapText="1"/>
    </xf>
    <xf numFmtId="4" fontId="19" fillId="0" borderId="7" xfId="0" applyNumberFormat="1" applyFont="1" applyBorder="1" applyAlignment="1">
      <alignment horizontal="center" vertical="center"/>
    </xf>
    <xf numFmtId="0" fontId="22" fillId="0" borderId="0" xfId="0" applyFont="1"/>
    <xf numFmtId="0" fontId="2" fillId="0" borderId="0" xfId="106"/>
    <xf numFmtId="4" fontId="2" fillId="0" borderId="0" xfId="106" applyNumberFormat="1"/>
    <xf numFmtId="3" fontId="2" fillId="0" borderId="0" xfId="106" applyNumberFormat="1"/>
    <xf numFmtId="166" fontId="2" fillId="0" borderId="0" xfId="93" applyNumberFormat="1" applyFont="1"/>
    <xf numFmtId="0" fontId="2" fillId="0" borderId="0" xfId="106" applyAlignment="1">
      <alignment wrapText="1"/>
    </xf>
    <xf numFmtId="0" fontId="11" fillId="0" borderId="2" xfId="0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24" fillId="0" borderId="0" xfId="107" applyFont="1"/>
    <xf numFmtId="165" fontId="19" fillId="0" borderId="0" xfId="107" applyNumberFormat="1" applyFont="1" applyAlignment="1">
      <alignment horizontal="center" vertical="center" wrapText="1"/>
    </xf>
    <xf numFmtId="0" fontId="19" fillId="0" borderId="0" xfId="107" applyFont="1" applyAlignment="1">
      <alignment horizontal="center" vertical="center" wrapText="1"/>
    </xf>
    <xf numFmtId="0" fontId="25" fillId="2" borderId="28" xfId="107" applyFont="1" applyFill="1" applyBorder="1" applyAlignment="1">
      <alignment horizontal="left" wrapText="1"/>
    </xf>
    <xf numFmtId="0" fontId="26" fillId="3" borderId="28" xfId="107" applyFont="1" applyFill="1" applyBorder="1" applyAlignment="1">
      <alignment horizontal="center" vertical="top" wrapText="1"/>
    </xf>
    <xf numFmtId="0" fontId="23" fillId="0" borderId="0" xfId="107"/>
    <xf numFmtId="43" fontId="24" fillId="0" borderId="0" xfId="108" applyFont="1"/>
    <xf numFmtId="2" fontId="24" fillId="0" borderId="0" xfId="107" applyNumberFormat="1" applyFont="1"/>
    <xf numFmtId="0" fontId="26" fillId="2" borderId="28" xfId="107" applyFont="1" applyFill="1" applyBorder="1" applyAlignment="1">
      <alignment horizontal="center" vertical="top" wrapText="1"/>
    </xf>
    <xf numFmtId="0" fontId="26" fillId="3" borderId="28" xfId="107" applyFont="1" applyFill="1" applyBorder="1" applyAlignment="1">
      <alignment vertical="top" wrapText="1"/>
    </xf>
    <xf numFmtId="169" fontId="27" fillId="0" borderId="0" xfId="107" applyNumberFormat="1" applyFont="1" applyAlignment="1">
      <alignment vertical="center"/>
    </xf>
    <xf numFmtId="170" fontId="26" fillId="3" borderId="26" xfId="107" applyNumberFormat="1" applyFont="1" applyFill="1" applyBorder="1" applyAlignment="1">
      <alignment horizontal="right" vertical="top" wrapText="1"/>
    </xf>
    <xf numFmtId="170" fontId="26" fillId="3" borderId="28" xfId="107" applyNumberFormat="1" applyFont="1" applyFill="1" applyBorder="1" applyAlignment="1">
      <alignment horizontal="right" vertical="top" wrapText="1"/>
    </xf>
    <xf numFmtId="0" fontId="26" fillId="3" borderId="25" xfId="107" applyFont="1" applyFill="1" applyBorder="1" applyAlignment="1">
      <alignment horizontal="center" vertical="top" wrapText="1"/>
    </xf>
    <xf numFmtId="170" fontId="26" fillId="2" borderId="26" xfId="107" applyNumberFormat="1" applyFont="1" applyFill="1" applyBorder="1" applyAlignment="1">
      <alignment horizontal="right" vertical="top" wrapText="1"/>
    </xf>
    <xf numFmtId="170" fontId="26" fillId="2" borderId="28" xfId="107" applyNumberFormat="1" applyFont="1" applyFill="1" applyBorder="1" applyAlignment="1">
      <alignment horizontal="right" vertical="top" wrapText="1"/>
    </xf>
    <xf numFmtId="0" fontId="24" fillId="0" borderId="0" xfId="107" applyFont="1" applyAlignment="1">
      <alignment horizontal="center"/>
    </xf>
    <xf numFmtId="0" fontId="13" fillId="0" borderId="7" xfId="107" applyFont="1" applyBorder="1" applyAlignment="1">
      <alignment vertical="center" wrapText="1"/>
    </xf>
    <xf numFmtId="170" fontId="24" fillId="0" borderId="0" xfId="107" applyNumberFormat="1" applyFont="1"/>
    <xf numFmtId="43" fontId="24" fillId="0" borderId="0" xfId="107" applyNumberFormat="1" applyFont="1"/>
    <xf numFmtId="0" fontId="26" fillId="2" borderId="25" xfId="107" applyFont="1" applyFill="1" applyBorder="1" applyAlignment="1">
      <alignment horizontal="center" vertical="top" wrapText="1"/>
    </xf>
    <xf numFmtId="165" fontId="13" fillId="0" borderId="0" xfId="107" applyNumberFormat="1" applyFont="1" applyAlignment="1">
      <alignment vertical="center" wrapText="1"/>
    </xf>
    <xf numFmtId="43" fontId="28" fillId="0" borderId="0" xfId="108" applyFont="1"/>
    <xf numFmtId="165" fontId="26" fillId="2" borderId="0" xfId="107" applyNumberFormat="1" applyFont="1" applyFill="1" applyAlignment="1">
      <alignment horizontal="right" vertical="top" wrapText="1"/>
    </xf>
    <xf numFmtId="0" fontId="26" fillId="2" borderId="0" xfId="107" applyFont="1" applyFill="1" applyAlignment="1">
      <alignment horizontal="center" vertical="top" wrapText="1"/>
    </xf>
    <xf numFmtId="0" fontId="26" fillId="2" borderId="0" xfId="107" applyFont="1" applyFill="1" applyAlignment="1">
      <alignment horizontal="right" vertical="top" wrapText="1"/>
    </xf>
    <xf numFmtId="0" fontId="26" fillId="3" borderId="0" xfId="107" applyFont="1" applyFill="1" applyAlignment="1">
      <alignment vertical="top" wrapText="1"/>
    </xf>
    <xf numFmtId="0" fontId="29" fillId="0" borderId="0" xfId="107" applyFont="1" applyAlignment="1">
      <alignment vertical="center"/>
    </xf>
    <xf numFmtId="4" fontId="24" fillId="0" borderId="0" xfId="107" applyNumberFormat="1" applyFont="1"/>
    <xf numFmtId="3" fontId="24" fillId="0" borderId="0" xfId="107" applyNumberFormat="1" applyFont="1"/>
    <xf numFmtId="0" fontId="27" fillId="0" borderId="0" xfId="107" applyFont="1"/>
    <xf numFmtId="3" fontId="24" fillId="0" borderId="0" xfId="107" applyNumberFormat="1" applyFont="1"/>
    <xf numFmtId="0" fontId="24" fillId="0" borderId="0" xfId="107" applyFont="1"/>
    <xf numFmtId="0" fontId="27" fillId="0" borderId="7" xfId="107" applyFont="1" applyBorder="1" applyAlignment="1">
      <alignment horizontal="center" vertical="center" wrapText="1"/>
    </xf>
    <xf numFmtId="0" fontId="19" fillId="0" borderId="7" xfId="107" applyFont="1" applyBorder="1" applyAlignment="1">
      <alignment horizontal="center" vertical="center" wrapText="1"/>
    </xf>
    <xf numFmtId="0" fontId="19" fillId="0" borderId="16" xfId="107" applyFont="1" applyBorder="1" applyAlignment="1">
      <alignment horizontal="center" vertical="center" wrapText="1"/>
    </xf>
    <xf numFmtId="0" fontId="19" fillId="0" borderId="29" xfId="107" applyFont="1" applyBorder="1" applyAlignment="1">
      <alignment horizontal="center" vertical="center" wrapText="1"/>
    </xf>
    <xf numFmtId="0" fontId="19" fillId="0" borderId="7" xfId="107" applyFont="1" applyBorder="1" applyAlignment="1">
      <alignment horizontal="center" vertical="center"/>
    </xf>
    <xf numFmtId="0" fontId="24" fillId="0" borderId="0" xfId="107" applyFont="1" applyAlignment="1">
      <alignment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 wrapText="1"/>
    </xf>
    <xf numFmtId="0" fontId="32" fillId="0" borderId="0" xfId="0" applyFont="1" applyAlignment="1">
      <alignment horizontal="center" vertical="center" wrapText="1"/>
    </xf>
    <xf numFmtId="43" fontId="11" fillId="4" borderId="0" xfId="93" applyFont="1" applyFill="1" applyBorder="1" applyAlignment="1">
      <alignment horizontal="center" vertical="center" wrapText="1"/>
    </xf>
    <xf numFmtId="0" fontId="33" fillId="0" borderId="0" xfId="0" applyFont="1" applyAlignment="1">
      <alignment horizontal="left" vertical="center"/>
    </xf>
    <xf numFmtId="2" fontId="11" fillId="4" borderId="1" xfId="0" applyNumberFormat="1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9" fillId="2" borderId="2" xfId="0" applyFont="1" applyFill="1" applyBorder="1" applyAlignment="1">
      <alignment horizontal="justify" vertical="center" wrapText="1"/>
    </xf>
    <xf numFmtId="0" fontId="19" fillId="0" borderId="3" xfId="0" applyFont="1" applyBorder="1" applyAlignment="1">
      <alignment horizontal="justify" vertical="center" wrapText="1"/>
    </xf>
    <xf numFmtId="0" fontId="19" fillId="0" borderId="7" xfId="0" applyFont="1" applyBorder="1" applyAlignment="1">
      <alignment horizontal="justify" vertical="center" wrapText="1"/>
    </xf>
    <xf numFmtId="0" fontId="11" fillId="0" borderId="7" xfId="0" applyFont="1" applyBorder="1" applyAlignment="1">
      <alignment horizontal="justify" vertical="center" wrapText="1"/>
    </xf>
    <xf numFmtId="0" fontId="20" fillId="0" borderId="3" xfId="0" applyFont="1" applyBorder="1" applyAlignment="1">
      <alignment horizontal="justify" vertical="center" wrapText="1"/>
    </xf>
    <xf numFmtId="0" fontId="17" fillId="5" borderId="12" xfId="0" applyFont="1" applyFill="1" applyBorder="1" applyAlignment="1">
      <alignment horizontal="justify" vertical="center" wrapText="1"/>
    </xf>
    <xf numFmtId="0" fontId="17" fillId="5" borderId="7" xfId="0" applyFont="1" applyFill="1" applyBorder="1" applyAlignment="1">
      <alignment horizontal="justify" vertical="center" wrapText="1"/>
    </xf>
    <xf numFmtId="0" fontId="10" fillId="0" borderId="3" xfId="0" applyFont="1" applyBorder="1" applyAlignment="1">
      <alignment horizontal="justify" vertical="center" wrapText="1"/>
    </xf>
    <xf numFmtId="0" fontId="34" fillId="0" borderId="7" xfId="0" applyFont="1" applyBorder="1" applyAlignment="1">
      <alignment horizontal="justify" vertical="center" wrapText="1"/>
    </xf>
    <xf numFmtId="3" fontId="0" fillId="0" borderId="0" xfId="0" applyNumberFormat="1"/>
    <xf numFmtId="3" fontId="10" fillId="0" borderId="7" xfId="0" applyNumberFormat="1" applyFont="1" applyBorder="1" applyAlignment="1">
      <alignment horizontal="justify" vertical="center" wrapText="1"/>
    </xf>
    <xf numFmtId="3" fontId="10" fillId="0" borderId="7" xfId="0" applyNumberFormat="1" applyFont="1" applyBorder="1" applyAlignment="1">
      <alignment horizontal="center" vertical="center" wrapText="1"/>
    </xf>
    <xf numFmtId="0" fontId="10" fillId="0" borderId="15" xfId="0" applyFont="1" applyBorder="1" applyAlignment="1">
      <alignment horizontal="justify" vertical="center" wrapText="1"/>
    </xf>
    <xf numFmtId="0" fontId="10" fillId="0" borderId="7" xfId="0" applyFont="1" applyBorder="1" applyAlignment="1">
      <alignment horizontal="justify" vertical="center" wrapText="1"/>
    </xf>
    <xf numFmtId="0" fontId="10" fillId="0" borderId="2" xfId="0" applyFont="1" applyBorder="1" applyAlignment="1">
      <alignment vertical="center" wrapText="1"/>
    </xf>
    <xf numFmtId="0" fontId="10" fillId="0" borderId="3" xfId="0" applyFont="1" applyBorder="1" applyAlignment="1">
      <alignment vertical="center" wrapText="1"/>
    </xf>
    <xf numFmtId="0" fontId="11" fillId="0" borderId="2" xfId="107" applyFont="1" applyBorder="1" applyAlignment="1">
      <alignment horizontal="center" vertical="center" wrapText="1"/>
    </xf>
    <xf numFmtId="0" fontId="11" fillId="0" borderId="5" xfId="107" applyFont="1" applyBorder="1" applyAlignment="1">
      <alignment horizontal="center" vertical="center" wrapText="1"/>
    </xf>
    <xf numFmtId="0" fontId="19" fillId="0" borderId="5" xfId="107" applyFont="1" applyBorder="1" applyAlignment="1">
      <alignment horizontal="center" vertical="center" wrapText="1"/>
    </xf>
    <xf numFmtId="0" fontId="11" fillId="0" borderId="0" xfId="107" applyFont="1" applyAlignment="1">
      <alignment horizontal="left" vertical="center" wrapText="1"/>
    </xf>
    <xf numFmtId="0" fontId="11" fillId="0" borderId="0" xfId="107" applyFont="1" applyAlignment="1">
      <alignment vertical="center" wrapText="1"/>
    </xf>
    <xf numFmtId="0" fontId="28" fillId="0" borderId="0" xfId="107" applyFont="1"/>
    <xf numFmtId="9" fontId="11" fillId="0" borderId="0" xfId="107" applyNumberFormat="1" applyFont="1" applyAlignment="1">
      <alignment horizontal="center" vertical="center" wrapText="1"/>
    </xf>
    <xf numFmtId="0" fontId="11" fillId="0" borderId="0" xfId="107" applyFont="1" applyAlignment="1">
      <alignment horizontal="center" vertical="center" wrapText="1"/>
    </xf>
    <xf numFmtId="0" fontId="13" fillId="0" borderId="2" xfId="107" applyFont="1" applyBorder="1" applyAlignment="1">
      <alignment vertical="center"/>
    </xf>
    <xf numFmtId="0" fontId="13" fillId="0" borderId="5" xfId="107" applyFont="1" applyBorder="1" applyAlignment="1">
      <alignment vertical="center" wrapText="1"/>
    </xf>
    <xf numFmtId="0" fontId="13" fillId="0" borderId="5" xfId="107" applyFont="1" applyBorder="1" applyAlignment="1">
      <alignment vertical="center"/>
    </xf>
    <xf numFmtId="0" fontId="13" fillId="0" borderId="5" xfId="107" applyFont="1" applyBorder="1" applyAlignment="1">
      <alignment horizontal="center" vertical="center" wrapText="1"/>
    </xf>
    <xf numFmtId="0" fontId="13" fillId="0" borderId="3" xfId="107" applyFont="1" applyBorder="1" applyAlignment="1">
      <alignment horizontal="right" vertical="center"/>
    </xf>
    <xf numFmtId="0" fontId="13" fillId="0" borderId="7" xfId="107" applyFont="1" applyBorder="1" applyAlignment="1">
      <alignment horizontal="center" vertical="center" wrapText="1"/>
    </xf>
    <xf numFmtId="0" fontId="13" fillId="0" borderId="7" xfId="107" applyFont="1" applyBorder="1" applyAlignment="1">
      <alignment horizontal="center" vertical="center"/>
    </xf>
    <xf numFmtId="165" fontId="23" fillId="0" borderId="0" xfId="107" applyNumberFormat="1" applyAlignment="1">
      <alignment horizontal="center"/>
    </xf>
    <xf numFmtId="0" fontId="11" fillId="0" borderId="3" xfId="107" applyFont="1" applyBorder="1" applyAlignment="1">
      <alignment horizontal="left" vertical="center" wrapText="1"/>
    </xf>
    <xf numFmtId="0" fontId="11" fillId="0" borderId="7" xfId="107" applyFont="1" applyBorder="1" applyAlignment="1">
      <alignment horizontal="center" vertical="center" wrapText="1"/>
    </xf>
    <xf numFmtId="0" fontId="11" fillId="0" borderId="6" xfId="107" applyFont="1" applyBorder="1" applyAlignment="1">
      <alignment horizontal="center" vertical="center" wrapText="1"/>
    </xf>
    <xf numFmtId="0" fontId="11" fillId="0" borderId="12" xfId="107" applyFont="1" applyBorder="1" applyAlignment="1">
      <alignment horizontal="center" vertical="center" wrapText="1"/>
    </xf>
    <xf numFmtId="0" fontId="11" fillId="0" borderId="1" xfId="107" applyFont="1" applyBorder="1" applyAlignment="1">
      <alignment horizontal="left" vertical="center" wrapText="1"/>
    </xf>
    <xf numFmtId="0" fontId="11" fillId="0" borderId="1" xfId="107" applyFont="1" applyBorder="1" applyAlignment="1">
      <alignment vertical="center" wrapText="1"/>
    </xf>
    <xf numFmtId="9" fontId="11" fillId="0" borderId="1" xfId="107" applyNumberFormat="1" applyFont="1" applyBorder="1" applyAlignment="1">
      <alignment horizontal="center" vertical="center" wrapText="1"/>
    </xf>
    <xf numFmtId="3" fontId="10" fillId="0" borderId="5" xfId="0" applyNumberFormat="1" applyFont="1" applyBorder="1" applyAlignment="1">
      <alignment horizontal="right" vertical="center" wrapText="1"/>
    </xf>
    <xf numFmtId="3" fontId="10" fillId="0" borderId="7" xfId="0" applyNumberFormat="1" applyFont="1" applyBorder="1" applyAlignment="1">
      <alignment horizontal="right" vertical="center" wrapText="1"/>
    </xf>
    <xf numFmtId="3" fontId="12" fillId="0" borderId="7" xfId="0" applyNumberFormat="1" applyFont="1" applyBorder="1" applyAlignment="1">
      <alignment horizontal="right" vertical="center" wrapText="1"/>
    </xf>
    <xf numFmtId="3" fontId="23" fillId="0" borderId="0" xfId="107" applyNumberFormat="1"/>
    <xf numFmtId="0" fontId="12" fillId="0" borderId="3" xfId="0" applyFont="1" applyBorder="1" applyAlignment="1">
      <alignment vertical="center" wrapText="1"/>
    </xf>
    <xf numFmtId="171" fontId="24" fillId="0" borderId="0" xfId="93" applyNumberFormat="1" applyFont="1"/>
    <xf numFmtId="9" fontId="24" fillId="0" borderId="0" xfId="96" applyFont="1"/>
    <xf numFmtId="3" fontId="11" fillId="0" borderId="0" xfId="107" applyNumberFormat="1" applyFont="1" applyAlignment="1">
      <alignment horizontal="center" vertical="center" wrapText="1"/>
    </xf>
    <xf numFmtId="3" fontId="11" fillId="0" borderId="1" xfId="107" applyNumberFormat="1" applyFont="1" applyBorder="1" applyAlignment="1">
      <alignment horizontal="center" vertical="center" wrapText="1"/>
    </xf>
    <xf numFmtId="3" fontId="11" fillId="0" borderId="0" xfId="107" applyNumberFormat="1" applyFont="1" applyAlignment="1">
      <alignment horizontal="left" vertical="center" wrapText="1"/>
    </xf>
    <xf numFmtId="0" fontId="13" fillId="0" borderId="13" xfId="107" applyFont="1" applyBorder="1" applyAlignment="1">
      <alignment horizontal="right" vertical="center"/>
    </xf>
    <xf numFmtId="0" fontId="13" fillId="0" borderId="15" xfId="107" applyFont="1" applyBorder="1" applyAlignment="1">
      <alignment vertical="center" wrapText="1"/>
    </xf>
    <xf numFmtId="0" fontId="13" fillId="0" borderId="15" xfId="107" applyFont="1" applyBorder="1" applyAlignment="1">
      <alignment horizontal="center" vertical="center" wrapText="1"/>
    </xf>
    <xf numFmtId="0" fontId="24" fillId="0" borderId="1" xfId="107" applyFont="1" applyBorder="1"/>
    <xf numFmtId="0" fontId="24" fillId="0" borderId="1" xfId="107" applyFont="1" applyBorder="1" applyAlignment="1">
      <alignment wrapText="1"/>
    </xf>
    <xf numFmtId="0" fontId="19" fillId="0" borderId="2" xfId="107" applyFont="1" applyBorder="1" applyAlignment="1">
      <alignment vertical="center"/>
    </xf>
    <xf numFmtId="0" fontId="19" fillId="0" borderId="5" xfId="107" applyFont="1" applyBorder="1" applyAlignment="1">
      <alignment vertical="center" wrapText="1"/>
    </xf>
    <xf numFmtId="0" fontId="19" fillId="0" borderId="5" xfId="107" applyFont="1" applyBorder="1" applyAlignment="1">
      <alignment vertical="center"/>
    </xf>
    <xf numFmtId="0" fontId="19" fillId="0" borderId="3" xfId="107" applyFont="1" applyBorder="1" applyAlignment="1">
      <alignment horizontal="right" vertical="center"/>
    </xf>
    <xf numFmtId="0" fontId="19" fillId="0" borderId="13" xfId="107" applyFont="1" applyBorder="1" applyAlignment="1">
      <alignment horizontal="right" vertical="center"/>
    </xf>
    <xf numFmtId="0" fontId="11" fillId="0" borderId="1" xfId="107" applyFont="1" applyBorder="1"/>
    <xf numFmtId="0" fontId="21" fillId="0" borderId="0" xfId="107" applyFont="1" applyAlignment="1">
      <alignment horizontal="left" vertical="center" wrapText="1"/>
    </xf>
    <xf numFmtId="0" fontId="28" fillId="0" borderId="1" xfId="107" applyFont="1" applyBorder="1"/>
    <xf numFmtId="3" fontId="11" fillId="0" borderId="1" xfId="107" applyNumberFormat="1" applyFont="1" applyBorder="1" applyAlignment="1">
      <alignment horizontal="left" vertical="center" wrapText="1"/>
    </xf>
    <xf numFmtId="0" fontId="11" fillId="0" borderId="2" xfId="0" applyFont="1" applyBorder="1" applyAlignment="1">
      <alignment horizontal="center" vertical="center" wrapText="1"/>
    </xf>
    <xf numFmtId="0" fontId="35" fillId="4" borderId="1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4" borderId="1" xfId="94" applyFont="1" applyFill="1" applyBorder="1" applyAlignment="1">
      <alignment horizontal="center" vertical="center" wrapText="1"/>
    </xf>
    <xf numFmtId="0" fontId="11" fillId="0" borderId="0" xfId="94" applyFont="1" applyAlignment="1">
      <alignment horizontal="center" vertical="center" wrapText="1"/>
    </xf>
    <xf numFmtId="0" fontId="9" fillId="4" borderId="1" xfId="94" applyFill="1" applyBorder="1" applyAlignment="1">
      <alignment horizontal="center" vertical="center" wrapText="1"/>
    </xf>
    <xf numFmtId="0" fontId="11" fillId="0" borderId="1" xfId="94" applyFont="1" applyBorder="1" applyAlignment="1">
      <alignment horizontal="center" vertical="center" wrapText="1"/>
    </xf>
    <xf numFmtId="0" fontId="32" fillId="0" borderId="1" xfId="94" applyFont="1" applyBorder="1" applyAlignment="1">
      <alignment horizontal="center" vertical="center" wrapText="1"/>
    </xf>
    <xf numFmtId="0" fontId="28" fillId="0" borderId="3" xfId="94" applyFont="1" applyBorder="1" applyAlignment="1">
      <alignment horizontal="center" vertical="center" wrapText="1"/>
    </xf>
    <xf numFmtId="0" fontId="32" fillId="0" borderId="0" xfId="94" applyFont="1" applyAlignment="1">
      <alignment horizontal="center" vertical="center" wrapText="1"/>
    </xf>
    <xf numFmtId="43" fontId="11" fillId="4" borderId="0" xfId="112" applyFont="1" applyFill="1" applyBorder="1" applyAlignment="1">
      <alignment horizontal="center" vertical="center" wrapText="1"/>
    </xf>
    <xf numFmtId="0" fontId="33" fillId="0" borderId="0" xfId="94" applyFont="1" applyAlignment="1">
      <alignment horizontal="left" vertical="center"/>
    </xf>
    <xf numFmtId="0" fontId="11" fillId="4" borderId="17" xfId="94" applyFont="1" applyFill="1" applyBorder="1" applyAlignment="1">
      <alignment horizontal="center" vertical="center" wrapText="1"/>
    </xf>
    <xf numFmtId="0" fontId="10" fillId="0" borderId="20" xfId="107" applyFont="1" applyBorder="1" applyAlignment="1">
      <alignment horizontal="center" vertical="center" wrapText="1"/>
    </xf>
    <xf numFmtId="0" fontId="28" fillId="0" borderId="8" xfId="94" applyFont="1" applyBorder="1" applyAlignment="1">
      <alignment horizontal="center" vertical="center" wrapText="1"/>
    </xf>
    <xf numFmtId="0" fontId="10" fillId="0" borderId="1" xfId="107" applyFont="1" applyBorder="1" applyAlignment="1">
      <alignment horizontal="center" vertical="center" wrapText="1"/>
    </xf>
    <xf numFmtId="0" fontId="28" fillId="0" borderId="14" xfId="94" applyFont="1" applyBorder="1" applyAlignment="1">
      <alignment horizontal="center" vertical="center" wrapText="1"/>
    </xf>
    <xf numFmtId="171" fontId="11" fillId="4" borderId="0" xfId="108" applyNumberFormat="1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justify" vertical="center"/>
    </xf>
    <xf numFmtId="0" fontId="11" fillId="0" borderId="13" xfId="107" applyFont="1" applyBorder="1" applyAlignment="1">
      <alignment horizontal="left" vertical="center" wrapText="1"/>
    </xf>
    <xf numFmtId="0" fontId="11" fillId="0" borderId="15" xfId="107" applyFont="1" applyBorder="1" applyAlignment="1">
      <alignment horizontal="center" vertical="center" wrapText="1"/>
    </xf>
    <xf numFmtId="0" fontId="11" fillId="0" borderId="1" xfId="107" applyFont="1" applyBorder="1" applyAlignment="1">
      <alignment horizontal="center" vertical="center" wrapText="1"/>
    </xf>
    <xf numFmtId="0" fontId="24" fillId="0" borderId="1" xfId="107" applyFont="1" applyBorder="1" applyAlignment="1">
      <alignment horizontal="center"/>
    </xf>
    <xf numFmtId="0" fontId="36" fillId="0" borderId="5" xfId="0" applyFont="1" applyBorder="1" applyAlignment="1">
      <alignment horizontal="center" vertical="center"/>
    </xf>
    <xf numFmtId="9" fontId="36" fillId="0" borderId="7" xfId="0" applyNumberFormat="1" applyFont="1" applyBorder="1" applyAlignment="1">
      <alignment horizontal="center" vertical="center"/>
    </xf>
    <xf numFmtId="0" fontId="36" fillId="0" borderId="7" xfId="0" applyFont="1" applyBorder="1" applyAlignment="1">
      <alignment horizontal="center" vertical="center"/>
    </xf>
    <xf numFmtId="0" fontId="36" fillId="0" borderId="7" xfId="0" applyFont="1" applyBorder="1" applyAlignment="1">
      <alignment horizontal="center" vertical="center" wrapText="1"/>
    </xf>
    <xf numFmtId="0" fontId="36" fillId="0" borderId="3" xfId="0" applyFont="1" applyBorder="1" applyAlignment="1">
      <alignment horizontal="center" vertical="center" wrapText="1"/>
    </xf>
    <xf numFmtId="0" fontId="36" fillId="0" borderId="3" xfId="0" applyFont="1" applyBorder="1" applyAlignment="1">
      <alignment horizontal="center" vertical="center"/>
    </xf>
    <xf numFmtId="0" fontId="36" fillId="0" borderId="5" xfId="0" applyFont="1" applyBorder="1" applyAlignment="1">
      <alignment horizontal="center" vertical="center" wrapText="1"/>
    </xf>
    <xf numFmtId="0" fontId="36" fillId="0" borderId="2" xfId="0" applyFont="1" applyBorder="1"/>
    <xf numFmtId="0" fontId="36" fillId="0" borderId="2" xfId="0" applyFont="1" applyBorder="1" applyAlignment="1">
      <alignment horizontal="center"/>
    </xf>
    <xf numFmtId="0" fontId="36" fillId="0" borderId="2" xfId="0" applyFont="1" applyBorder="1" applyAlignment="1">
      <alignment wrapText="1"/>
    </xf>
    <xf numFmtId="9" fontId="36" fillId="0" borderId="2" xfId="0" applyNumberFormat="1" applyFont="1" applyBorder="1" applyAlignment="1">
      <alignment horizontal="center" vertical="center"/>
    </xf>
    <xf numFmtId="9" fontId="36" fillId="0" borderId="3" xfId="0" applyNumberFormat="1" applyFont="1" applyBorder="1" applyAlignment="1">
      <alignment horizontal="center" vertical="center"/>
    </xf>
    <xf numFmtId="0" fontId="36" fillId="0" borderId="2" xfId="0" applyFont="1" applyBorder="1" applyAlignment="1">
      <alignment horizontal="center" vertical="center"/>
    </xf>
    <xf numFmtId="0" fontId="36" fillId="0" borderId="10" xfId="0" applyFont="1" applyBorder="1"/>
    <xf numFmtId="0" fontId="36" fillId="0" borderId="30" xfId="0" applyFont="1" applyBorder="1"/>
    <xf numFmtId="0" fontId="36" fillId="0" borderId="15" xfId="0" applyFont="1" applyBorder="1"/>
    <xf numFmtId="0" fontId="36" fillId="0" borderId="7" xfId="0" applyFont="1" applyBorder="1"/>
    <xf numFmtId="0" fontId="36" fillId="6" borderId="1" xfId="0" applyFont="1" applyFill="1" applyBorder="1" applyAlignment="1">
      <alignment horizontal="center" vertical="center" wrapText="1"/>
    </xf>
    <xf numFmtId="0" fontId="36" fillId="0" borderId="1" xfId="0" applyFont="1" applyBorder="1" applyAlignment="1">
      <alignment horizontal="center" vertical="center" wrapText="1"/>
    </xf>
    <xf numFmtId="0" fontId="36" fillId="0" borderId="0" xfId="0" applyFont="1" applyAlignment="1">
      <alignment horizontal="center" vertical="center" wrapText="1"/>
    </xf>
    <xf numFmtId="0" fontId="36" fillId="0" borderId="0" xfId="0" applyFont="1" applyBorder="1" applyAlignment="1">
      <alignment horizontal="center" vertical="center" wrapText="1"/>
    </xf>
    <xf numFmtId="9" fontId="36" fillId="0" borderId="0" xfId="0" applyNumberFormat="1" applyFont="1" applyBorder="1" applyAlignment="1">
      <alignment horizontal="center" vertical="center"/>
    </xf>
    <xf numFmtId="0" fontId="36" fillId="0" borderId="0" xfId="0" applyFont="1" applyBorder="1" applyAlignment="1">
      <alignment horizontal="center" vertical="center"/>
    </xf>
    <xf numFmtId="0" fontId="36" fillId="7" borderId="1" xfId="0" applyFont="1" applyFill="1" applyBorder="1" applyAlignment="1">
      <alignment horizontal="center" vertical="center"/>
    </xf>
    <xf numFmtId="0" fontId="36" fillId="8" borderId="1" xfId="0" applyFont="1" applyFill="1" applyBorder="1" applyAlignment="1">
      <alignment horizontal="center" vertical="center" wrapText="1"/>
    </xf>
    <xf numFmtId="0" fontId="36" fillId="9" borderId="1" xfId="0" applyFont="1" applyFill="1" applyBorder="1" applyAlignment="1">
      <alignment horizontal="center" vertical="center"/>
    </xf>
    <xf numFmtId="0" fontId="37" fillId="4" borderId="0" xfId="0" applyFont="1" applyFill="1" applyBorder="1" applyAlignment="1">
      <alignment horizontal="center" vertical="center" wrapText="1"/>
    </xf>
    <xf numFmtId="0" fontId="38" fillId="4" borderId="0" xfId="0" applyFont="1" applyFill="1" applyBorder="1" applyAlignment="1">
      <alignment horizontal="center" vertical="center" wrapText="1"/>
    </xf>
    <xf numFmtId="0" fontId="19" fillId="0" borderId="0" xfId="0" applyFont="1" applyAlignment="1">
      <alignment vertical="center" wrapText="1"/>
    </xf>
    <xf numFmtId="0" fontId="11" fillId="2" borderId="0" xfId="0" applyFont="1" applyFill="1" applyAlignment="1">
      <alignment vertical="center" wrapText="1"/>
    </xf>
    <xf numFmtId="0" fontId="21" fillId="0" borderId="37" xfId="0" applyFont="1" applyBorder="1" applyAlignment="1">
      <alignment horizontal="center" vertical="center" wrapText="1"/>
    </xf>
    <xf numFmtId="0" fontId="11" fillId="10" borderId="37" xfId="0" applyFont="1" applyFill="1" applyBorder="1" applyAlignment="1">
      <alignment vertical="center" wrapText="1"/>
    </xf>
    <xf numFmtId="3" fontId="11" fillId="10" borderId="37" xfId="0" applyNumberFormat="1" applyFont="1" applyFill="1" applyBorder="1" applyAlignment="1">
      <alignment horizontal="right" vertical="center"/>
    </xf>
    <xf numFmtId="0" fontId="11" fillId="2" borderId="37" xfId="0" applyFont="1" applyFill="1" applyBorder="1" applyAlignment="1">
      <alignment vertical="center" wrapText="1"/>
    </xf>
    <xf numFmtId="3" fontId="11" fillId="2" borderId="37" xfId="0" applyNumberFormat="1" applyFont="1" applyFill="1" applyBorder="1" applyAlignment="1">
      <alignment horizontal="right" vertical="center"/>
    </xf>
    <xf numFmtId="0" fontId="39" fillId="10" borderId="37" xfId="0" applyFont="1" applyFill="1" applyBorder="1" applyAlignment="1">
      <alignment horizontal="right" vertical="center"/>
    </xf>
    <xf numFmtId="0" fontId="11" fillId="2" borderId="37" xfId="0" applyFont="1" applyFill="1" applyBorder="1" applyAlignment="1">
      <alignment horizontal="right" vertical="center"/>
    </xf>
    <xf numFmtId="0" fontId="11" fillId="10" borderId="37" xfId="0" applyFont="1" applyFill="1" applyBorder="1" applyAlignment="1">
      <alignment horizontal="right" vertical="center"/>
    </xf>
    <xf numFmtId="0" fontId="39" fillId="2" borderId="37" xfId="0" applyFont="1" applyFill="1" applyBorder="1" applyAlignment="1">
      <alignment horizontal="right" vertical="center"/>
    </xf>
    <xf numFmtId="0" fontId="11" fillId="0" borderId="0" xfId="0" applyFont="1" applyAlignment="1">
      <alignment vertical="center" wrapText="1"/>
    </xf>
    <xf numFmtId="0" fontId="11" fillId="0" borderId="34" xfId="0" applyFont="1" applyBorder="1" applyAlignment="1">
      <alignment horizontal="justify" vertical="center" wrapText="1"/>
    </xf>
    <xf numFmtId="0" fontId="11" fillId="0" borderId="35" xfId="0" applyFont="1" applyBorder="1" applyAlignment="1">
      <alignment horizontal="justify" vertical="center" wrapText="1"/>
    </xf>
    <xf numFmtId="0" fontId="11" fillId="0" borderId="35" xfId="0" applyFont="1" applyBorder="1" applyAlignment="1">
      <alignment vertical="top" wrapText="1"/>
    </xf>
    <xf numFmtId="0" fontId="11" fillId="0" borderId="36" xfId="0" applyFont="1" applyBorder="1" applyAlignment="1">
      <alignment vertical="top" wrapText="1"/>
    </xf>
    <xf numFmtId="0" fontId="21" fillId="0" borderId="31" xfId="0" applyFont="1" applyBorder="1" applyAlignment="1">
      <alignment horizontal="center" vertical="center" wrapText="1"/>
    </xf>
    <xf numFmtId="3" fontId="11" fillId="0" borderId="0" xfId="0" applyNumberFormat="1" applyFont="1"/>
    <xf numFmtId="43" fontId="21" fillId="0" borderId="31" xfId="93" applyFont="1" applyBorder="1" applyAlignment="1">
      <alignment horizontal="center" vertical="center" wrapText="1"/>
    </xf>
    <xf numFmtId="43" fontId="11" fillId="0" borderId="34" xfId="93" applyFont="1" applyBorder="1" applyAlignment="1">
      <alignment horizontal="center" vertical="center" wrapText="1"/>
    </xf>
    <xf numFmtId="43" fontId="11" fillId="0" borderId="35" xfId="93" applyFont="1" applyBorder="1" applyAlignment="1">
      <alignment horizontal="center" vertical="center" wrapText="1"/>
    </xf>
    <xf numFmtId="43" fontId="11" fillId="0" borderId="36" xfId="93" applyFont="1" applyBorder="1" applyAlignment="1">
      <alignment horizontal="center" vertical="center" wrapText="1"/>
    </xf>
    <xf numFmtId="171" fontId="11" fillId="0" borderId="0" xfId="0" applyNumberFormat="1" applyFont="1"/>
    <xf numFmtId="172" fontId="11" fillId="0" borderId="0" xfId="93" applyNumberFormat="1" applyFont="1"/>
    <xf numFmtId="0" fontId="11" fillId="0" borderId="32" xfId="0" applyFont="1" applyBorder="1" applyAlignment="1">
      <alignment horizontal="center" vertical="center" wrapText="1"/>
    </xf>
    <xf numFmtId="0" fontId="11" fillId="0" borderId="33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wrapText="1"/>
    </xf>
    <xf numFmtId="0" fontId="11" fillId="0" borderId="32" xfId="0" applyFont="1" applyBorder="1" applyAlignment="1">
      <alignment vertical="center" wrapText="1"/>
    </xf>
    <xf numFmtId="3" fontId="11" fillId="0" borderId="1" xfId="0" applyNumberFormat="1" applyFont="1" applyBorder="1"/>
    <xf numFmtId="171" fontId="11" fillId="0" borderId="1" xfId="93" applyNumberFormat="1" applyFont="1" applyBorder="1"/>
    <xf numFmtId="165" fontId="11" fillId="0" borderId="33" xfId="0" applyNumberFormat="1" applyFont="1" applyBorder="1" applyAlignment="1">
      <alignment horizontal="center" vertical="center" wrapText="1"/>
    </xf>
    <xf numFmtId="0" fontId="11" fillId="0" borderId="0" xfId="0" applyFont="1" applyBorder="1"/>
    <xf numFmtId="0" fontId="11" fillId="0" borderId="42" xfId="0" applyFont="1" applyBorder="1" applyAlignment="1">
      <alignment horizontal="center" wrapText="1"/>
    </xf>
    <xf numFmtId="0" fontId="11" fillId="0" borderId="41" xfId="0" applyFont="1" applyBorder="1" applyAlignment="1">
      <alignment vertical="center" wrapText="1"/>
    </xf>
    <xf numFmtId="0" fontId="11" fillId="0" borderId="43" xfId="0" applyFont="1" applyBorder="1"/>
    <xf numFmtId="0" fontId="11" fillId="0" borderId="44" xfId="0" applyFont="1" applyBorder="1" applyAlignment="1">
      <alignment horizontal="center" vertical="center" wrapText="1"/>
    </xf>
    <xf numFmtId="0" fontId="35" fillId="0" borderId="0" xfId="0" applyFont="1"/>
    <xf numFmtId="0" fontId="35" fillId="2" borderId="0" xfId="0" applyFont="1" applyFill="1" applyAlignment="1">
      <alignment vertical="center" wrapText="1"/>
    </xf>
    <xf numFmtId="0" fontId="40" fillId="0" borderId="37" xfId="0" applyFont="1" applyBorder="1" applyAlignment="1">
      <alignment horizontal="center" vertical="center" wrapText="1"/>
    </xf>
    <xf numFmtId="0" fontId="41" fillId="10" borderId="37" xfId="0" applyFont="1" applyFill="1" applyBorder="1" applyAlignment="1">
      <alignment vertical="center" wrapText="1"/>
    </xf>
    <xf numFmtId="3" fontId="41" fillId="10" borderId="37" xfId="0" applyNumberFormat="1" applyFont="1" applyFill="1" applyBorder="1" applyAlignment="1">
      <alignment horizontal="right" vertical="center"/>
    </xf>
    <xf numFmtId="0" fontId="42" fillId="10" borderId="37" xfId="0" applyFont="1" applyFill="1" applyBorder="1" applyAlignment="1">
      <alignment horizontal="right" vertical="center"/>
    </xf>
    <xf numFmtId="0" fontId="41" fillId="2" borderId="37" xfId="0" applyFont="1" applyFill="1" applyBorder="1" applyAlignment="1">
      <alignment vertical="center" wrapText="1"/>
    </xf>
    <xf numFmtId="3" fontId="41" fillId="2" borderId="37" xfId="0" applyNumberFormat="1" applyFont="1" applyFill="1" applyBorder="1" applyAlignment="1">
      <alignment horizontal="right" vertical="center"/>
    </xf>
    <xf numFmtId="0" fontId="42" fillId="2" borderId="37" xfId="0" applyFont="1" applyFill="1" applyBorder="1" applyAlignment="1">
      <alignment horizontal="right" vertical="center"/>
    </xf>
    <xf numFmtId="0" fontId="41" fillId="2" borderId="37" xfId="0" applyFont="1" applyFill="1" applyBorder="1" applyAlignment="1">
      <alignment horizontal="right" vertical="center"/>
    </xf>
    <xf numFmtId="0" fontId="41" fillId="10" borderId="37" xfId="0" applyFont="1" applyFill="1" applyBorder="1" applyAlignment="1">
      <alignment horizontal="right" vertical="center"/>
    </xf>
    <xf numFmtId="0" fontId="43" fillId="10" borderId="37" xfId="0" applyFont="1" applyFill="1" applyBorder="1" applyAlignment="1">
      <alignment horizontal="right" vertical="center"/>
    </xf>
    <xf numFmtId="0" fontId="43" fillId="2" borderId="37" xfId="0" applyFont="1" applyFill="1" applyBorder="1" applyAlignment="1">
      <alignment horizontal="right" vertical="center"/>
    </xf>
    <xf numFmtId="0" fontId="35" fillId="0" borderId="0" xfId="0" applyFont="1" applyAlignment="1">
      <alignment vertical="center" wrapText="1"/>
    </xf>
    <xf numFmtId="0" fontId="45" fillId="0" borderId="0" xfId="0" applyFont="1" applyAlignment="1">
      <alignment vertical="center" wrapText="1"/>
    </xf>
    <xf numFmtId="0" fontId="19" fillId="0" borderId="0" xfId="0" applyFont="1"/>
    <xf numFmtId="3" fontId="11" fillId="0" borderId="0" xfId="0" applyNumberFormat="1" applyFont="1" applyAlignment="1">
      <alignment horizontal="left"/>
    </xf>
    <xf numFmtId="0" fontId="11" fillId="0" borderId="0" xfId="0" applyFont="1" applyAlignment="1">
      <alignment horizontal="left"/>
    </xf>
    <xf numFmtId="0" fontId="11" fillId="0" borderId="17" xfId="0" applyFont="1" applyBorder="1" applyAlignment="1">
      <alignment horizontal="left"/>
    </xf>
    <xf numFmtId="0" fontId="11" fillId="0" borderId="45" xfId="0" applyFont="1" applyBorder="1" applyAlignment="1">
      <alignment horizontal="left"/>
    </xf>
    <xf numFmtId="0" fontId="11" fillId="0" borderId="46" xfId="0" applyFont="1" applyBorder="1" applyAlignment="1">
      <alignment horizontal="center" vertical="center" wrapText="1"/>
    </xf>
    <xf numFmtId="49" fontId="11" fillId="0" borderId="31" xfId="0" applyNumberFormat="1" applyFont="1" applyBorder="1" applyAlignment="1">
      <alignment horizontal="center" vertical="center" wrapText="1"/>
    </xf>
    <xf numFmtId="0" fontId="11" fillId="0" borderId="17" xfId="0" applyFont="1" applyBorder="1"/>
    <xf numFmtId="0" fontId="11" fillId="0" borderId="42" xfId="0" applyFont="1" applyBorder="1"/>
    <xf numFmtId="49" fontId="11" fillId="0" borderId="36" xfId="0" applyNumberFormat="1" applyFont="1" applyBorder="1" applyAlignment="1">
      <alignment horizontal="center" vertical="center" wrapText="1"/>
    </xf>
    <xf numFmtId="0" fontId="11" fillId="0" borderId="45" xfId="0" applyFont="1" applyBorder="1"/>
    <xf numFmtId="0" fontId="11" fillId="0" borderId="0" xfId="0" applyFont="1" applyAlignment="1">
      <alignment wrapText="1"/>
    </xf>
    <xf numFmtId="0" fontId="11" fillId="0" borderId="1" xfId="0" applyFont="1" applyBorder="1" applyAlignment="1">
      <alignment vertical="top" wrapText="1"/>
    </xf>
    <xf numFmtId="2" fontId="11" fillId="0" borderId="0" xfId="0" applyNumberFormat="1" applyFont="1"/>
    <xf numFmtId="1" fontId="11" fillId="0" borderId="0" xfId="0" applyNumberFormat="1" applyFont="1"/>
    <xf numFmtId="0" fontId="11" fillId="0" borderId="44" xfId="0" applyFont="1" applyBorder="1"/>
    <xf numFmtId="3" fontId="11" fillId="0" borderId="17" xfId="0" applyNumberFormat="1" applyFont="1" applyBorder="1"/>
    <xf numFmtId="3" fontId="11" fillId="0" borderId="45" xfId="0" applyNumberFormat="1" applyFont="1" applyBorder="1"/>
    <xf numFmtId="165" fontId="11" fillId="0" borderId="47" xfId="0" applyNumberFormat="1" applyFont="1" applyBorder="1" applyAlignment="1">
      <alignment horizontal="center" vertical="center" wrapText="1"/>
    </xf>
    <xf numFmtId="165" fontId="11" fillId="0" borderId="48" xfId="0" applyNumberFormat="1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 wrapText="1"/>
    </xf>
    <xf numFmtId="0" fontId="21" fillId="0" borderId="19" xfId="0" applyFont="1" applyBorder="1" applyAlignment="1">
      <alignment horizontal="center" vertical="center" wrapText="1"/>
    </xf>
    <xf numFmtId="0" fontId="21" fillId="0" borderId="22" xfId="0" applyFont="1" applyBorder="1" applyAlignment="1">
      <alignment horizontal="center" vertical="center" wrapText="1"/>
    </xf>
    <xf numFmtId="0" fontId="21" fillId="0" borderId="20" xfId="0" applyFont="1" applyBorder="1" applyAlignment="1">
      <alignment horizontal="center" vertical="center" wrapText="1"/>
    </xf>
    <xf numFmtId="0" fontId="41" fillId="0" borderId="38" xfId="0" applyFont="1" applyBorder="1" applyAlignment="1">
      <alignment horizontal="center" vertical="center" wrapText="1"/>
    </xf>
    <xf numFmtId="0" fontId="41" fillId="0" borderId="39" xfId="0" applyFont="1" applyBorder="1" applyAlignment="1">
      <alignment horizontal="center" vertical="center" wrapText="1"/>
    </xf>
    <xf numFmtId="0" fontId="41" fillId="0" borderId="40" xfId="0" applyFont="1" applyBorder="1" applyAlignment="1">
      <alignment horizontal="center" vertical="center" wrapText="1"/>
    </xf>
    <xf numFmtId="0" fontId="11" fillId="0" borderId="38" xfId="0" applyFont="1" applyBorder="1" applyAlignment="1">
      <alignment horizontal="center" vertical="center" wrapText="1"/>
    </xf>
    <xf numFmtId="0" fontId="11" fillId="0" borderId="39" xfId="0" applyFont="1" applyBorder="1" applyAlignment="1">
      <alignment horizontal="center" vertical="center" wrapText="1"/>
    </xf>
    <xf numFmtId="0" fontId="11" fillId="0" borderId="40" xfId="0" applyFont="1" applyBorder="1" applyAlignment="1">
      <alignment horizontal="center" vertical="center" wrapText="1"/>
    </xf>
    <xf numFmtId="0" fontId="25" fillId="2" borderId="24" xfId="107" applyFont="1" applyFill="1" applyBorder="1" applyAlignment="1">
      <alignment horizontal="left" wrapText="1"/>
    </xf>
    <xf numFmtId="0" fontId="25" fillId="2" borderId="27" xfId="107" applyFont="1" applyFill="1" applyBorder="1" applyAlignment="1">
      <alignment horizontal="left" wrapText="1"/>
    </xf>
    <xf numFmtId="0" fontId="25" fillId="2" borderId="25" xfId="107" applyFont="1" applyFill="1" applyBorder="1" applyAlignment="1">
      <alignment horizontal="left" wrapText="1"/>
    </xf>
    <xf numFmtId="0" fontId="25" fillId="2" borderId="26" xfId="107" applyFont="1" applyFill="1" applyBorder="1" applyAlignment="1">
      <alignment horizontal="left" wrapText="1"/>
    </xf>
    <xf numFmtId="3" fontId="24" fillId="0" borderId="0" xfId="107" applyNumberFormat="1" applyFont="1"/>
    <xf numFmtId="0" fontId="24" fillId="0" borderId="0" xfId="107" applyFont="1"/>
    <xf numFmtId="0" fontId="12" fillId="5" borderId="6" xfId="0" applyFont="1" applyFill="1" applyBorder="1" applyAlignment="1">
      <alignment horizontal="justify" vertical="center" wrapText="1"/>
    </xf>
    <xf numFmtId="0" fontId="12" fillId="5" borderId="3" xfId="0" applyFont="1" applyFill="1" applyBorder="1" applyAlignment="1">
      <alignment horizontal="justify" vertical="center" wrapText="1"/>
    </xf>
    <xf numFmtId="0" fontId="17" fillId="5" borderId="6" xfId="0" applyFont="1" applyFill="1" applyBorder="1" applyAlignment="1">
      <alignment horizontal="justify" vertical="center" wrapText="1"/>
    </xf>
    <xf numFmtId="0" fontId="17" fillId="5" borderId="3" xfId="0" applyFont="1" applyFill="1" applyBorder="1" applyAlignment="1">
      <alignment horizontal="justify" vertical="center" wrapText="1"/>
    </xf>
    <xf numFmtId="0" fontId="20" fillId="0" borderId="8" xfId="0" applyFont="1" applyBorder="1" applyAlignment="1">
      <alignment horizontal="justify" vertical="center" wrapText="1"/>
    </xf>
    <xf numFmtId="0" fontId="20" fillId="0" borderId="4" xfId="0" applyFont="1" applyBorder="1" applyAlignment="1">
      <alignment horizontal="justify" vertical="center" wrapText="1"/>
    </xf>
    <xf numFmtId="0" fontId="20" fillId="0" borderId="5" xfId="0" applyFont="1" applyBorder="1" applyAlignment="1">
      <alignment horizontal="justify" vertical="center" wrapText="1"/>
    </xf>
    <xf numFmtId="0" fontId="10" fillId="0" borderId="6" xfId="0" applyFont="1" applyBorder="1" applyAlignment="1">
      <alignment horizontal="justify" vertical="center" wrapText="1"/>
    </xf>
    <xf numFmtId="0" fontId="10" fillId="0" borderId="3" xfId="0" applyFont="1" applyBorder="1" applyAlignment="1">
      <alignment horizontal="justify" vertical="center" wrapText="1"/>
    </xf>
    <xf numFmtId="3" fontId="10" fillId="0" borderId="6" xfId="0" applyNumberFormat="1" applyFont="1" applyBorder="1" applyAlignment="1">
      <alignment horizontal="justify" vertical="center" wrapText="1"/>
    </xf>
    <xf numFmtId="3" fontId="10" fillId="0" borderId="3" xfId="0" applyNumberFormat="1" applyFont="1" applyBorder="1" applyAlignment="1">
      <alignment horizontal="justify" vertical="center" wrapText="1"/>
    </xf>
    <xf numFmtId="0" fontId="12" fillId="0" borderId="10" xfId="0" applyFont="1" applyBorder="1" applyAlignment="1">
      <alignment horizontal="justify" vertical="center" wrapText="1"/>
    </xf>
    <xf numFmtId="0" fontId="12" fillId="0" borderId="11" xfId="0" applyFont="1" applyBorder="1" applyAlignment="1">
      <alignment horizontal="justify" vertical="center" wrapText="1"/>
    </xf>
    <xf numFmtId="0" fontId="12" fillId="0" borderId="12" xfId="0" applyFont="1" applyBorder="1" applyAlignment="1">
      <alignment horizontal="justify" vertical="center" wrapText="1"/>
    </xf>
    <xf numFmtId="0" fontId="12" fillId="0" borderId="14" xfId="0" applyFont="1" applyBorder="1" applyAlignment="1">
      <alignment horizontal="justify" vertical="center" wrapText="1"/>
    </xf>
    <xf numFmtId="0" fontId="12" fillId="0" borderId="9" xfId="0" applyFont="1" applyBorder="1" applyAlignment="1">
      <alignment horizontal="justify" vertical="center" wrapText="1"/>
    </xf>
    <xf numFmtId="0" fontId="12" fillId="0" borderId="7" xfId="0" applyFont="1" applyBorder="1" applyAlignment="1">
      <alignment horizontal="justify" vertical="center" wrapText="1"/>
    </xf>
    <xf numFmtId="3" fontId="17" fillId="0" borderId="6" xfId="0" applyNumberFormat="1" applyFont="1" applyBorder="1" applyAlignment="1">
      <alignment horizontal="justify" vertical="center" wrapText="1"/>
    </xf>
    <xf numFmtId="0" fontId="17" fillId="0" borderId="3" xfId="0" applyFont="1" applyBorder="1" applyAlignment="1">
      <alignment horizontal="justify" vertical="center" wrapText="1"/>
    </xf>
    <xf numFmtId="0" fontId="10" fillId="4" borderId="1" xfId="94" applyFont="1" applyFill="1" applyBorder="1" applyAlignment="1">
      <alignment horizontal="center"/>
    </xf>
    <xf numFmtId="0" fontId="23" fillId="0" borderId="1" xfId="107" applyBorder="1" applyAlignment="1">
      <alignment horizontal="center"/>
    </xf>
    <xf numFmtId="0" fontId="11" fillId="4" borderId="0" xfId="0" applyFont="1" applyFill="1" applyBorder="1" applyAlignment="1">
      <alignment horizontal="right" vertical="center" textRotation="90" wrapText="1"/>
    </xf>
    <xf numFmtId="0" fontId="28" fillId="4" borderId="0" xfId="0" applyFont="1" applyFill="1" applyBorder="1" applyAlignment="1">
      <alignment horizontal="center" wrapText="1"/>
    </xf>
    <xf numFmtId="0" fontId="36" fillId="0" borderId="6" xfId="0" applyFont="1" applyBorder="1" applyAlignment="1">
      <alignment horizontal="center" vertical="center"/>
    </xf>
    <xf numFmtId="0" fontId="36" fillId="0" borderId="3" xfId="0" applyFont="1" applyBorder="1" applyAlignment="1">
      <alignment horizontal="center" vertical="center"/>
    </xf>
    <xf numFmtId="0" fontId="36" fillId="0" borderId="8" xfId="0" applyFont="1" applyBorder="1" applyAlignment="1">
      <alignment horizontal="center" vertical="center" wrapText="1"/>
    </xf>
    <xf numFmtId="0" fontId="36" fillId="0" borderId="4" xfId="0" applyFont="1" applyBorder="1" applyAlignment="1">
      <alignment horizontal="center" vertical="center" wrapText="1"/>
    </xf>
    <xf numFmtId="0" fontId="36" fillId="0" borderId="5" xfId="0" applyFont="1" applyBorder="1" applyAlignment="1">
      <alignment horizontal="center" vertical="center" wrapText="1"/>
    </xf>
    <xf numFmtId="0" fontId="21" fillId="0" borderId="32" xfId="0" applyFont="1" applyBorder="1" applyAlignment="1">
      <alignment horizontal="center" vertical="center" wrapText="1"/>
    </xf>
    <xf numFmtId="0" fontId="21" fillId="0" borderId="33" xfId="0" applyFont="1" applyBorder="1" applyAlignment="1">
      <alignment horizontal="center" vertical="center" wrapText="1"/>
    </xf>
  </cellXfs>
  <cellStyles count="113">
    <cellStyle name="Гиперссылка" xfId="1" builtinId="8" hidden="1"/>
    <cellStyle name="Гиперссылка" xfId="3" builtinId="8" hidden="1"/>
    <cellStyle name="Гиперссылка" xfId="5" builtinId="8" hidden="1"/>
    <cellStyle name="Гиперссылка" xfId="7" builtinId="8" hidden="1"/>
    <cellStyle name="Гиперссылка" xfId="9" builtinId="8" hidden="1"/>
    <cellStyle name="Гиперссылка" xfId="11" builtinId="8" hidden="1"/>
    <cellStyle name="Гиперссылка" xfId="13" builtinId="8" hidden="1"/>
    <cellStyle name="Гиперссылка" xfId="15" builtinId="8" hidden="1"/>
    <cellStyle name="Гиперссылка" xfId="17" builtinId="8" hidden="1"/>
    <cellStyle name="Гиперссылка" xfId="19" builtinId="8" hidden="1"/>
    <cellStyle name="Гиперссылка" xfId="21" builtinId="8" hidden="1"/>
    <cellStyle name="Гиперссылка" xfId="23" builtinId="8" hidden="1"/>
    <cellStyle name="Гиперссылка" xfId="25" builtinId="8" hidden="1"/>
    <cellStyle name="Гиперссылка" xfId="27" builtinId="8" hidden="1"/>
    <cellStyle name="Гиперссылка" xfId="29" builtinId="8" hidden="1"/>
    <cellStyle name="Гиперссылка" xfId="31" builtinId="8" hidden="1"/>
    <cellStyle name="Гиперссылка" xfId="33" builtinId="8" hidden="1"/>
    <cellStyle name="Гиперссылка" xfId="35" builtinId="8" hidden="1"/>
    <cellStyle name="Гиперссылка" xfId="37" builtinId="8" hidden="1"/>
    <cellStyle name="Гиперссылка" xfId="39" builtinId="8" hidden="1"/>
    <cellStyle name="Гиперссылка" xfId="41" builtinId="8" hidden="1"/>
    <cellStyle name="Гиперссылка" xfId="43" builtinId="8" hidden="1"/>
    <cellStyle name="Гиперссылка" xfId="45" builtinId="8" hidden="1"/>
    <cellStyle name="Гиперссылка" xfId="47" builtinId="8" hidden="1"/>
    <cellStyle name="Гиперссылка" xfId="49" builtinId="8" hidden="1"/>
    <cellStyle name="Гиперссылка" xfId="51" builtinId="8" hidden="1"/>
    <cellStyle name="Гиперссылка" xfId="53" builtinId="8" hidden="1"/>
    <cellStyle name="Гиперссылка" xfId="55" builtinId="8" hidden="1"/>
    <cellStyle name="Гиперссылка" xfId="57" builtinId="8" hidden="1"/>
    <cellStyle name="Гиперссылка" xfId="59" builtinId="8" hidden="1"/>
    <cellStyle name="Гиперссылка" xfId="61" builtinId="8" hidden="1"/>
    <cellStyle name="Гиперссылка" xfId="63" builtinId="8" hidden="1"/>
    <cellStyle name="Гиперссылка" xfId="65" builtinId="8" hidden="1"/>
    <cellStyle name="Гиперссылка" xfId="67" builtinId="8" hidden="1"/>
    <cellStyle name="Гиперссылка" xfId="69" builtinId="8" hidden="1"/>
    <cellStyle name="Гиперссылка" xfId="71" builtinId="8" hidden="1"/>
    <cellStyle name="Гиперссылка" xfId="73" builtinId="8" hidden="1"/>
    <cellStyle name="Гиперссылка" xfId="75" builtinId="8" hidden="1"/>
    <cellStyle name="Гиперссылка" xfId="77" builtinId="8" hidden="1"/>
    <cellStyle name="Гиперссылка" xfId="79" builtinId="8" hidden="1"/>
    <cellStyle name="Гиперссылка" xfId="81" builtinId="8" hidden="1"/>
    <cellStyle name="Гиперссылка" xfId="83" builtinId="8" hidden="1"/>
    <cellStyle name="Гиперссылка" xfId="85" builtinId="8" hidden="1"/>
    <cellStyle name="Гиперссылка" xfId="87" builtinId="8" hidden="1"/>
    <cellStyle name="Гиперссылка" xfId="89" builtinId="8" hidden="1"/>
    <cellStyle name="Гиперссылка" xfId="91" builtinId="8" hidden="1"/>
    <cellStyle name="Гиперссылка 2" xfId="109" xr:uid="{13A55344-E88F-4471-B73B-8617DBB487B3}"/>
    <cellStyle name="Гиперссылка 2 2 2" xfId="102" xr:uid="{3E4D3873-5588-491C-8F71-3616CC05318C}"/>
    <cellStyle name="Обычный" xfId="0" builtinId="0"/>
    <cellStyle name="Обычный 2" xfId="103" xr:uid="{AE077EF4-9C47-4510-B811-655348F238FA}"/>
    <cellStyle name="Обычный 2 2" xfId="111" xr:uid="{267BACAA-E3BA-4BAC-9618-60DCE9DC1B92}"/>
    <cellStyle name="Обычный 2 2 2" xfId="97" xr:uid="{9B4E983C-AC3A-4D35-8DD6-4D479E635101}"/>
    <cellStyle name="Обычный 3" xfId="98" xr:uid="{26500ABB-68E1-44E5-894D-AFF90F21BF77}"/>
    <cellStyle name="Обычный 3 2" xfId="110" xr:uid="{085EC12B-21DB-44AB-92A9-152D9D8B53B9}"/>
    <cellStyle name="Обычный 4" xfId="94" xr:uid="{9FD3978D-658C-4266-8A4A-6DDC1F224EF1}"/>
    <cellStyle name="Обычный 5" xfId="105" xr:uid="{ACE23818-33D4-45A7-B8DD-21863A76AEEA}"/>
    <cellStyle name="Обычный 6" xfId="106" xr:uid="{05B0C795-4276-4C83-8DC5-529EB3880FFD}"/>
    <cellStyle name="Обычный 7" xfId="107" xr:uid="{EF62A770-FB70-482C-BB35-621828286C25}"/>
    <cellStyle name="Открывавшаяся гиперссылка" xfId="2" builtinId="9" hidden="1"/>
    <cellStyle name="Открывавшаяся гиперссылка" xfId="4" builtinId="9" hidden="1"/>
    <cellStyle name="Открывавшаяся гиперссылка" xfId="6" builtinId="9" hidden="1"/>
    <cellStyle name="Открывавшаяся гиперссылка" xfId="8" builtinId="9" hidden="1"/>
    <cellStyle name="Открывавшаяся гиперссылка" xfId="10" builtinId="9" hidden="1"/>
    <cellStyle name="Открывавшаяся гиперссылка" xfId="12" builtinId="9" hidden="1"/>
    <cellStyle name="Открывавшаяся гиперссылка" xfId="14" builtinId="9" hidden="1"/>
    <cellStyle name="Открывавшаяся гиперссылка" xfId="16" builtinId="9" hidden="1"/>
    <cellStyle name="Открывавшаяся гиперссылка" xfId="18" builtinId="9" hidden="1"/>
    <cellStyle name="Открывавшаяся гиперссылка" xfId="20" builtinId="9" hidden="1"/>
    <cellStyle name="Открывавшаяся гиперссылка" xfId="22" builtinId="9" hidden="1"/>
    <cellStyle name="Открывавшаяся гиперссылка" xfId="24" builtinId="9" hidden="1"/>
    <cellStyle name="Открывавшаяся гиперссылка" xfId="26" builtinId="9" hidden="1"/>
    <cellStyle name="Открывавшаяся гиперссылка" xfId="28" builtinId="9" hidden="1"/>
    <cellStyle name="Открывавшаяся гиперссылка" xfId="30" builtinId="9" hidden="1"/>
    <cellStyle name="Открывавшаяся гиперссылка" xfId="32" builtinId="9" hidden="1"/>
    <cellStyle name="Открывавшаяся гиперссылка" xfId="34" builtinId="9" hidden="1"/>
    <cellStyle name="Открывавшаяся гиперссылка" xfId="36" builtinId="9" hidden="1"/>
    <cellStyle name="Открывавшаяся гиперссылка" xfId="38" builtinId="9" hidden="1"/>
    <cellStyle name="Открывавшаяся гиперссылка" xfId="40" builtinId="9" hidden="1"/>
    <cellStyle name="Открывавшаяся гиперссылка" xfId="42" builtinId="9" hidden="1"/>
    <cellStyle name="Открывавшаяся гиперссылка" xfId="44" builtinId="9" hidden="1"/>
    <cellStyle name="Открывавшаяся гиперссылка" xfId="46" builtinId="9" hidden="1"/>
    <cellStyle name="Открывавшаяся гиперссылка" xfId="48" builtinId="9" hidden="1"/>
    <cellStyle name="Открывавшаяся гиперссылка" xfId="50" builtinId="9" hidden="1"/>
    <cellStyle name="Открывавшаяся гиперссылка" xfId="52" builtinId="9" hidden="1"/>
    <cellStyle name="Открывавшаяся гиперссылка" xfId="54" builtinId="9" hidden="1"/>
    <cellStyle name="Открывавшаяся гиперссылка" xfId="56" builtinId="9" hidden="1"/>
    <cellStyle name="Открывавшаяся гиперссылка" xfId="58" builtinId="9" hidden="1"/>
    <cellStyle name="Открывавшаяся гиперссылка" xfId="60" builtinId="9" hidden="1"/>
    <cellStyle name="Открывавшаяся гиперссылка" xfId="62" builtinId="9" hidden="1"/>
    <cellStyle name="Открывавшаяся гиперссылка" xfId="64" builtinId="9" hidden="1"/>
    <cellStyle name="Открывавшаяся гиперссылка" xfId="66" builtinId="9" hidden="1"/>
    <cellStyle name="Открывавшаяся гиперссылка" xfId="68" builtinId="9" hidden="1"/>
    <cellStyle name="Открывавшаяся гиперссылка" xfId="70" builtinId="9" hidden="1"/>
    <cellStyle name="Открывавшаяся гиперссылка" xfId="72" builtinId="9" hidden="1"/>
    <cellStyle name="Открывавшаяся гиперссылка" xfId="74" builtinId="9" hidden="1"/>
    <cellStyle name="Открывавшаяся гиперссылка" xfId="76" builtinId="9" hidden="1"/>
    <cellStyle name="Открывавшаяся гиперссылка" xfId="78" builtinId="9" hidden="1"/>
    <cellStyle name="Открывавшаяся гиперссылка" xfId="80" builtinId="9" hidden="1"/>
    <cellStyle name="Открывавшаяся гиперссылка" xfId="82" builtinId="9" hidden="1"/>
    <cellStyle name="Открывавшаяся гиперссылка" xfId="84" builtinId="9" hidden="1"/>
    <cellStyle name="Открывавшаяся гиперссылка" xfId="86" builtinId="9" hidden="1"/>
    <cellStyle name="Открывавшаяся гиперссылка" xfId="88" builtinId="9" hidden="1"/>
    <cellStyle name="Открывавшаяся гиперссылка" xfId="90" builtinId="9" hidden="1"/>
    <cellStyle name="Открывавшаяся гиперссылка" xfId="92" builtinId="9" hidden="1"/>
    <cellStyle name="Процентный" xfId="96" builtinId="5"/>
    <cellStyle name="Процентный 2 2" xfId="101" xr:uid="{2081B79E-BA58-4A4B-AAB4-1A4A99D4159C}"/>
    <cellStyle name="Процентный 2 3" xfId="95" xr:uid="{7EDCE0CD-5C38-4D28-9EDB-E27D9C7A5C83}"/>
    <cellStyle name="Финансовый" xfId="93" builtinId="3"/>
    <cellStyle name="Финансовый 2" xfId="100" xr:uid="{480F2568-9D7D-40A0-A331-5F89DEDCB1F7}"/>
    <cellStyle name="Финансовый 2 2" xfId="99" xr:uid="{C23561E3-F5E4-4CF4-8B12-6A979BAA1F79}"/>
    <cellStyle name="Финансовый 3" xfId="104" xr:uid="{5F87B45F-CFE7-4850-A458-BD845D816492}"/>
    <cellStyle name="Финансовый 4" xfId="108" xr:uid="{4CAD9E18-0F75-4A37-B02A-8D875CD27B0C}"/>
    <cellStyle name="Финансовый 7" xfId="112" xr:uid="{0D1152D6-0F57-4CA3-8424-452635E3EA70}"/>
  </cellStyles>
  <dxfs count="0"/>
  <tableStyles count="0" defaultTableStyle="TableStyleMedium9" defaultPivotStyle="PivotStyleMedium4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4.xml"/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6.xml"/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8.xml"/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0.xml"/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943964436877824"/>
          <c:y val="4.9299728586819927E-2"/>
          <c:w val="0.82413392920479533"/>
          <c:h val="0.85569401278263968"/>
        </c:manualLayout>
      </c:layout>
      <c:lineChart>
        <c:grouping val="standard"/>
        <c:varyColors val="0"/>
        <c:ser>
          <c:idx val="0"/>
          <c:order val="0"/>
          <c:tx>
            <c:strRef>
              <c:f>'Производство, Какао, шоколад и '!$A$2</c:f>
              <c:strCache>
                <c:ptCount val="1"/>
                <c:pt idx="0">
                  <c:v>Шоколад и продукты, содержащие какао, т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'Производство, Какао, шоколад и '!$B$1:$F$1</c:f>
              <c:numCache>
                <c:formatCode>General</c:formatCode>
                <c:ptCount val="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</c:numCache>
            </c:numRef>
          </c:cat>
          <c:val>
            <c:numRef>
              <c:f>'Производство, Какао, шоколад и '!$B$2:$F$2</c:f>
              <c:numCache>
                <c:formatCode>_-* #\ ##0.0_-;\-* #\ ##0.0_-;_-* "-"??_-;_-@_-</c:formatCode>
                <c:ptCount val="5"/>
                <c:pt idx="0">
                  <c:v>1142480.07</c:v>
                </c:pt>
                <c:pt idx="1">
                  <c:v>1146206.5900000001</c:v>
                </c:pt>
                <c:pt idx="2">
                  <c:v>1093697.76</c:v>
                </c:pt>
                <c:pt idx="3">
                  <c:v>1128908.97</c:v>
                </c:pt>
                <c:pt idx="4">
                  <c:v>1182589.3500000001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27-4AD7-93A9-9AB761DB9D27}"/>
            </c:ext>
          </c:extLst>
        </c:ser>
        <c:ser>
          <c:idx val="1"/>
          <c:order val="1"/>
          <c:tx>
            <c:strRef>
              <c:f>'Производство, Какао, шоколад и '!$A$3</c:f>
              <c:strCache>
                <c:ptCount val="1"/>
                <c:pt idx="0">
                  <c:v>Изделия кондитерские сахаристые, т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'Производство, Какао, шоколад и '!$B$3:$G$3</c:f>
              <c:numCache>
                <c:formatCode>_-* #\ ##0.0_-;\-* #\ ##0.0_-;_-* "-"??_-;_-@_-</c:formatCode>
                <c:ptCount val="6"/>
                <c:pt idx="0">
                  <c:v>562015.28</c:v>
                </c:pt>
                <c:pt idx="1">
                  <c:v>566123.38</c:v>
                </c:pt>
                <c:pt idx="2">
                  <c:v>680053.87</c:v>
                </c:pt>
                <c:pt idx="3">
                  <c:v>727907.33</c:v>
                </c:pt>
                <c:pt idx="4">
                  <c:v>684589.64</c:v>
                </c:pt>
                <c:pt idx="5">
                  <c:v>621978.09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27-4AD7-93A9-9AB761DB9D27}"/>
            </c:ext>
          </c:extLst>
        </c:ser>
        <c:ser>
          <c:idx val="2"/>
          <c:order val="2"/>
          <c:tx>
            <c:strRef>
              <c:f>'Производство, Какао, шоколад и '!$A$4</c:f>
              <c:strCache>
                <c:ptCount val="1"/>
                <c:pt idx="0">
                  <c:v>Шоколад в упакованном виде, т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'Производство, Какао, шоколад и '!$B$4:$G$4</c:f>
              <c:numCache>
                <c:formatCode>_-* #\ ##0.0_-;\-* #\ ##0.0_-;_-* "-"??_-;_-@_-</c:formatCode>
                <c:ptCount val="6"/>
                <c:pt idx="0">
                  <c:v>206096.95</c:v>
                </c:pt>
                <c:pt idx="1">
                  <c:v>212325.07</c:v>
                </c:pt>
                <c:pt idx="2">
                  <c:v>257689.18</c:v>
                </c:pt>
                <c:pt idx="3">
                  <c:v>268269.34000000003</c:v>
                </c:pt>
                <c:pt idx="4">
                  <c:v>284584.36</c:v>
                </c:pt>
                <c:pt idx="5">
                  <c:v>266457.92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D27-4AD7-93A9-9AB761DB9D27}"/>
            </c:ext>
          </c:extLst>
        </c:ser>
        <c:ser>
          <c:idx val="3"/>
          <c:order val="3"/>
          <c:tx>
            <c:strRef>
              <c:f>'Производство, Какао, шоколад и '!$A$5</c:f>
              <c:strCache>
                <c:ptCount val="1"/>
                <c:pt idx="0">
                  <c:v>Какао, т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'Производство, Какао, шоколад и '!$B$5:$G$5</c:f>
              <c:numCache>
                <c:formatCode>_-* #\ ##0.0_-;\-* #\ ##0.0_-;_-* "-"??_-;_-@_-</c:formatCode>
                <c:ptCount val="6"/>
                <c:pt idx="0">
                  <c:v>15005.8</c:v>
                </c:pt>
                <c:pt idx="1">
                  <c:v>16766.060000000001</c:v>
                </c:pt>
                <c:pt idx="2">
                  <c:v>28700.81</c:v>
                </c:pt>
                <c:pt idx="3">
                  <c:v>28612.25</c:v>
                </c:pt>
                <c:pt idx="4">
                  <c:v>0</c:v>
                </c:pt>
                <c:pt idx="5">
                  <c:v>45422.14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D27-4AD7-93A9-9AB761DB9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5327816"/>
        <c:axId val="805328472"/>
      </c:lineChart>
      <c:catAx>
        <c:axId val="8053278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ru-RU"/>
          </a:p>
        </c:txPr>
        <c:crossAx val="805328472"/>
        <c:crosses val="autoZero"/>
        <c:auto val="1"/>
        <c:lblAlgn val="ctr"/>
        <c:lblOffset val="100"/>
        <c:noMultiLvlLbl val="0"/>
      </c:catAx>
      <c:valAx>
        <c:axId val="8053284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.0_-;\-* #\ ##0.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ru-RU"/>
          </a:p>
        </c:txPr>
        <c:crossAx val="805327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>
          <a:latin typeface="Times New Roman" panose="02020603050405020304" pitchFamily="18" charset="0"/>
          <a:cs typeface="Times New Roman" panose="02020603050405020304" pitchFamily="18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'Выручка, прибыль, активы и собс'!$A$2</c:f>
              <c:strCache>
                <c:ptCount val="1"/>
                <c:pt idx="0">
                  <c:v>Выручка, млн руб</c:v>
                </c:pt>
              </c:strCache>
            </c:strRef>
          </c:tx>
          <c:spPr>
            <a:ln w="38100" cap="flat" cmpd="dbl" algn="ctr">
              <a:solidFill>
                <a:sysClr val="windowText" lastClr="000000"/>
              </a:solidFill>
              <a:miter lim="800000"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'Выручка, прибыль, активы и собс'!$B$1:$F$1</c:f>
              <c:numCache>
                <c:formatCode>General</c:formatCode>
                <c:ptCount val="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</c:numCache>
            </c:numRef>
          </c:cat>
          <c:val>
            <c:numRef>
              <c:f>'Выручка, прибыль, активы и собс'!$B$2:$F$2</c:f>
              <c:numCache>
                <c:formatCode>#,##0.00</c:formatCode>
                <c:ptCount val="5"/>
                <c:pt idx="0">
                  <c:v>280167.57</c:v>
                </c:pt>
                <c:pt idx="1">
                  <c:v>535712.22</c:v>
                </c:pt>
                <c:pt idx="2">
                  <c:v>513050.18</c:v>
                </c:pt>
                <c:pt idx="3">
                  <c:v>546252.94999999995</c:v>
                </c:pt>
                <c:pt idx="4">
                  <c:v>589331.63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E4-4853-BEC7-88DED4E34B53}"/>
            </c:ext>
          </c:extLst>
        </c:ser>
        <c:ser>
          <c:idx val="1"/>
          <c:order val="1"/>
          <c:tx>
            <c:strRef>
              <c:f>'Выручка, прибыль, активы и собс'!$A$3</c:f>
              <c:strCache>
                <c:ptCount val="1"/>
                <c:pt idx="0">
                  <c:v>Активы, всего, млн руб</c:v>
                </c:pt>
              </c:strCache>
            </c:strRef>
          </c:tx>
          <c:spPr>
            <a:ln w="38100" cap="flat" cmpd="dbl" algn="ctr">
              <a:solidFill>
                <a:schemeClr val="accent2"/>
              </a:solidFill>
              <a:miter lim="800000"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5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'Выручка, прибыль, активы и собс'!$B$1:$F$1</c:f>
              <c:numCache>
                <c:formatCode>General</c:formatCode>
                <c:ptCount val="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</c:numCache>
            </c:numRef>
          </c:cat>
          <c:val>
            <c:numRef>
              <c:f>'Выручка, прибыль, активы и собс'!$B$3:$F$3</c:f>
              <c:numCache>
                <c:formatCode>#,##0.00</c:formatCode>
                <c:ptCount val="5"/>
                <c:pt idx="0">
                  <c:v>226165.73</c:v>
                </c:pt>
                <c:pt idx="1">
                  <c:v>367074.92</c:v>
                </c:pt>
                <c:pt idx="2">
                  <c:v>368974.43</c:v>
                </c:pt>
                <c:pt idx="3">
                  <c:v>443180.01</c:v>
                </c:pt>
                <c:pt idx="4">
                  <c:v>472237.74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E4-4853-BEC7-88DED4E34B53}"/>
            </c:ext>
          </c:extLst>
        </c:ser>
        <c:ser>
          <c:idx val="2"/>
          <c:order val="2"/>
          <c:tx>
            <c:strRef>
              <c:f>'Выручка, прибыль, активы и собс'!$A$4</c:f>
              <c:strCache>
                <c:ptCount val="1"/>
                <c:pt idx="0">
                  <c:v>Собственный капитал, млн руб</c:v>
                </c:pt>
              </c:strCache>
            </c:strRef>
          </c:tx>
          <c:spPr>
            <a:ln w="38100" cap="flat" cmpd="dbl" algn="ctr">
              <a:solidFill>
                <a:schemeClr val="accent3"/>
              </a:solidFill>
              <a:prstDash val="sysDash"/>
              <a:miter lim="800000"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'Выручка, прибыль, активы и собс'!$B$1:$F$1</c:f>
              <c:numCache>
                <c:formatCode>General</c:formatCode>
                <c:ptCount val="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</c:numCache>
            </c:numRef>
          </c:cat>
          <c:val>
            <c:numRef>
              <c:f>'Выручка, прибыль, активы и собс'!$B$4:$F$4</c:f>
              <c:numCache>
                <c:formatCode>#,##0.00</c:formatCode>
                <c:ptCount val="5"/>
                <c:pt idx="0">
                  <c:v>110807.9</c:v>
                </c:pt>
                <c:pt idx="1">
                  <c:v>201010.04</c:v>
                </c:pt>
                <c:pt idx="2">
                  <c:v>186585.95</c:v>
                </c:pt>
                <c:pt idx="3">
                  <c:v>252440.51</c:v>
                </c:pt>
                <c:pt idx="4">
                  <c:v>278397.73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FE4-4853-BEC7-88DED4E34B53}"/>
            </c:ext>
          </c:extLst>
        </c:ser>
        <c:ser>
          <c:idx val="3"/>
          <c:order val="3"/>
          <c:tx>
            <c:strRef>
              <c:f>'Выручка, прибыль, активы и собс'!$A$5</c:f>
              <c:strCache>
                <c:ptCount val="1"/>
                <c:pt idx="0">
                  <c:v>Прибыль от продаж, млн руб</c:v>
                </c:pt>
              </c:strCache>
            </c:strRef>
          </c:tx>
          <c:spPr>
            <a:ln w="38100" cap="flat" cmpd="dbl" algn="ctr">
              <a:solidFill>
                <a:schemeClr val="accent4"/>
              </a:solidFill>
              <a:miter lim="800000"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'Выручка, прибыль, активы и собс'!$B$1:$F$1</c:f>
              <c:numCache>
                <c:formatCode>General</c:formatCode>
                <c:ptCount val="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</c:numCache>
            </c:numRef>
          </c:cat>
          <c:val>
            <c:numRef>
              <c:f>'Выручка, прибыль, активы и собс'!$B$5:$F$5</c:f>
              <c:numCache>
                <c:formatCode>#,##0.00</c:formatCode>
                <c:ptCount val="5"/>
                <c:pt idx="0">
                  <c:v>21280.5</c:v>
                </c:pt>
                <c:pt idx="1">
                  <c:v>45979.63</c:v>
                </c:pt>
                <c:pt idx="2">
                  <c:v>59537.53</c:v>
                </c:pt>
                <c:pt idx="3">
                  <c:v>65299.68</c:v>
                </c:pt>
                <c:pt idx="4">
                  <c:v>73194.52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FE4-4853-BEC7-88DED4E34B5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583300024"/>
        <c:axId val="583296088"/>
      </c:lineChart>
      <c:catAx>
        <c:axId val="5833000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tx1">
                <a:lumMod val="15000"/>
                <a:lumOff val="85000"/>
              </a:schemeClr>
            </a:solidFill>
            <a:round/>
            <a:tailEnd type="none" w="med" len="lg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ru-RU"/>
          </a:p>
        </c:txPr>
        <c:crossAx val="583296088"/>
        <c:crosses val="autoZero"/>
        <c:auto val="1"/>
        <c:lblAlgn val="ctr"/>
        <c:lblOffset val="100"/>
        <c:noMultiLvlLbl val="0"/>
      </c:catAx>
      <c:valAx>
        <c:axId val="583296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  <a:alpha val="32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tx1">
                <a:lumMod val="15000"/>
                <a:lumOff val="85000"/>
              </a:schemeClr>
            </a:solidFill>
            <a:round/>
            <a:tailEnd type="none" w="med" len="lg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ru-RU"/>
          </a:p>
        </c:txPr>
        <c:crossAx val="5833000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>
          <a:latin typeface="Times New Roman" panose="02020603050405020304" pitchFamily="18" charset="0"/>
          <a:cs typeface="Times New Roman" panose="02020603050405020304" pitchFamily="18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555827795029626"/>
          <c:y val="3.911111111111111E-2"/>
          <c:w val="0.8603851254241196"/>
          <c:h val="0.85366509186351702"/>
        </c:manualLayout>
      </c:layout>
      <c:bubbleChart>
        <c:varyColors val="0"/>
        <c:ser>
          <c:idx val="0"/>
          <c:order val="0"/>
          <c:spPr>
            <a:pattFill prst="ltUpDiag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 w="9525" cap="flat" cmpd="sng" algn="ctr">
              <a:solidFill>
                <a:schemeClr val="accent1">
                  <a:alpha val="75000"/>
                </a:schemeClr>
              </a:solidFill>
            </a:ln>
            <a:effectLst>
              <a:innerShdw blurRad="114300">
                <a:schemeClr val="accent1">
                  <a:alpha val="70000"/>
                </a:schemeClr>
              </a:innerShdw>
            </a:effectLst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C9CEA6BE-71AB-4F5A-B6A2-0E4114021656}" type="CELLRANGE">
                      <a:rPr lang="ru-RU"/>
                      <a:pPr/>
                      <a:t>[ДИАПАЗОН ЯЧЕЕК]</a:t>
                    </a:fld>
                    <a:r>
                      <a:rPr lang="ru-RU" baseline="0"/>
                      <a:t>; </a:t>
                    </a:r>
                    <a:fld id="{D2802364-0957-4CC5-B313-D2FF65AE1DAB}" type="YVALUE">
                      <a:rPr lang="ru-RU" baseline="0"/>
                      <a:pPr/>
                      <a:t>[ЗНАЧЕНИЕ Y]</a:t>
                    </a:fld>
                    <a:endParaRPr lang="ru-RU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D2F2-41E2-95EB-5CE322C5697F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7BC2D94D-C62C-428D-B89B-2B90394ECBF3}" type="CELLRANGE">
                      <a:rPr lang="ru-RU"/>
                      <a:pPr/>
                      <a:t>[ДИАПАЗОН ЯЧЕЕК]</a:t>
                    </a:fld>
                    <a:r>
                      <a:rPr lang="ru-RU" baseline="0"/>
                      <a:t>; </a:t>
                    </a:r>
                    <a:fld id="{C022EA35-F2EF-49D8-9CB5-BAABD4CB1304}" type="YVALUE">
                      <a:rPr lang="ru-RU" baseline="0"/>
                      <a:pPr/>
                      <a:t>[ЗНАЧЕНИЕ Y]</a:t>
                    </a:fld>
                    <a:endParaRPr lang="ru-RU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D2F2-41E2-95EB-5CE322C5697F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CFC0C46B-8B16-4F1E-BCD1-F4E9A416C5D8}" type="CELLRANGE">
                      <a:rPr lang="ru-RU"/>
                      <a:pPr/>
                      <a:t>[ДИАПАЗОН ЯЧЕЕК]</a:t>
                    </a:fld>
                    <a:r>
                      <a:rPr lang="ru-RU" baseline="0"/>
                      <a:t>; </a:t>
                    </a:r>
                    <a:fld id="{4D52ED59-ED1E-49E8-B694-63B1788648C3}" type="YVALUE">
                      <a:rPr lang="ru-RU" baseline="0"/>
                      <a:pPr/>
                      <a:t>[ЗНАЧЕНИЕ Y]</a:t>
                    </a:fld>
                    <a:endParaRPr lang="ru-RU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D2F2-41E2-95EB-5CE322C5697F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419BA7FE-9E89-4688-91C4-85877C714281}" type="CELLRANGE">
                      <a:rPr lang="ru-RU"/>
                      <a:pPr/>
                      <a:t>[ДИАПАЗОН ЯЧЕЕК]</a:t>
                    </a:fld>
                    <a:r>
                      <a:rPr lang="ru-RU" baseline="0"/>
                      <a:t>; </a:t>
                    </a:r>
                    <a:fld id="{7CC0AEEE-FFDE-4BF0-9C03-58E1A26692B6}" type="YVALUE">
                      <a:rPr lang="ru-RU" baseline="0"/>
                      <a:pPr/>
                      <a:t>[ЗНАЧЕНИЕ Y]</a:t>
                    </a:fld>
                    <a:endParaRPr lang="ru-RU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D2F2-41E2-95EB-5CE322C5697F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5162626A-3845-4FD0-B246-497ACC5F2307}" type="CELLRANGE">
                      <a:rPr lang="ru-RU"/>
                      <a:pPr/>
                      <a:t>[ДИАПАЗОН ЯЧЕЕК]</a:t>
                    </a:fld>
                    <a:r>
                      <a:rPr lang="ru-RU" baseline="0"/>
                      <a:t>; </a:t>
                    </a:r>
                    <a:fld id="{DC6FFA40-DCA1-4120-A4D9-B42D1B1FEB03}" type="YVALUE">
                      <a:rPr lang="ru-RU" baseline="0"/>
                      <a:pPr/>
                      <a:t>[ЗНАЧЕНИЕ Y]</a:t>
                    </a:fld>
                    <a:endParaRPr lang="ru-RU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D2F2-41E2-95EB-5CE322C5697F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BEA50C66-C947-4831-97F9-79F5C052F888}" type="CELLRANGE">
                      <a:rPr lang="ru-RU"/>
                      <a:pPr/>
                      <a:t>[ДИАПАЗОН ЯЧЕЕК]</a:t>
                    </a:fld>
                    <a:r>
                      <a:rPr lang="ru-RU" baseline="0"/>
                      <a:t>; </a:t>
                    </a:r>
                    <a:fld id="{69D15C26-2233-45F3-B063-261F279EB0F1}" type="YVALUE">
                      <a:rPr lang="ru-RU" baseline="0"/>
                      <a:pPr/>
                      <a:t>[ЗНАЧЕНИЕ Y]</a:t>
                    </a:fld>
                    <a:endParaRPr lang="ru-RU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D2F2-41E2-95EB-5CE322C5697F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1AE119EE-273A-46B8-BF7A-5AC814DA8BB4}" type="CELLRANGE">
                      <a:rPr lang="ru-RU"/>
                      <a:pPr/>
                      <a:t>[ДИАПАЗОН ЯЧЕЕК]</a:t>
                    </a:fld>
                    <a:r>
                      <a:rPr lang="ru-RU" baseline="0"/>
                      <a:t>; </a:t>
                    </a:r>
                    <a:fld id="{575AB6CD-D613-441F-A178-68A8A18A1A71}" type="YVALUE">
                      <a:rPr lang="ru-RU" baseline="0"/>
                      <a:pPr/>
                      <a:t>[ЗНАЧЕНИЕ Y]</a:t>
                    </a:fld>
                    <a:endParaRPr lang="ru-RU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C-D2F2-41E2-95EB-5CE322C5697F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3924F135-8E0D-4300-A37C-91607BF7D7A6}" type="CELLRANGE">
                      <a:rPr lang="ru-RU"/>
                      <a:pPr/>
                      <a:t>[ДИАПАЗОН ЯЧЕЕК]</a:t>
                    </a:fld>
                    <a:r>
                      <a:rPr lang="ru-RU" baseline="0"/>
                      <a:t>; </a:t>
                    </a:r>
                    <a:fld id="{9AC9C693-2F38-48B6-BA10-EAE887D74105}" type="YVALUE">
                      <a:rPr lang="ru-RU" baseline="0"/>
                      <a:pPr/>
                      <a:t>[ЗНАЧЕНИЕ Y]</a:t>
                    </a:fld>
                    <a:endParaRPr lang="ru-RU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D-D2F2-41E2-95EB-5CE322C5697F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397702FE-FD57-424C-A9DA-642ECD5B1BC7}" type="CELLRANGE">
                      <a:rPr lang="ru-RU"/>
                      <a:pPr/>
                      <a:t>[ДИАПАЗОН ЯЧЕЕК]</a:t>
                    </a:fld>
                    <a:r>
                      <a:rPr lang="ru-RU" baseline="0"/>
                      <a:t>; </a:t>
                    </a:r>
                    <a:fld id="{0653B4F5-3C10-4F08-AD92-25F5B419B0E9}" type="YVALUE">
                      <a:rPr lang="ru-RU" baseline="0"/>
                      <a:pPr/>
                      <a:t>[ЗНАЧЕНИЕ Y]</a:t>
                    </a:fld>
                    <a:endParaRPr lang="ru-RU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D2F2-41E2-95EB-5CE322C5697F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914301A6-2EA9-4E64-AD52-1D5979A0123C}" type="CELLRANGE">
                      <a:rPr lang="ru-RU"/>
                      <a:pPr/>
                      <a:t>[ДИАПАЗОН ЯЧЕЕК]</a:t>
                    </a:fld>
                    <a:r>
                      <a:rPr lang="ru-RU" baseline="0"/>
                      <a:t>; </a:t>
                    </a:r>
                    <a:fld id="{3782D691-2B86-44FB-9997-435A731F3BDC}" type="YVALUE">
                      <a:rPr lang="ru-RU" baseline="0"/>
                      <a:pPr/>
                      <a:t>[ЗНАЧЕНИЕ Y]</a:t>
                    </a:fld>
                    <a:endParaRPr lang="ru-RU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F-D2F2-41E2-95EB-5CE322C5697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5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xVal>
            <c:numRef>
              <c:f>ДинИмп!$C$28:$C$37</c:f>
              <c:numCache>
                <c:formatCode>General</c:formatCode>
                <c:ptCount val="10"/>
                <c:pt idx="0">
                  <c:v>214.34</c:v>
                </c:pt>
                <c:pt idx="1">
                  <c:v>184.54</c:v>
                </c:pt>
                <c:pt idx="2">
                  <c:v>93.03</c:v>
                </c:pt>
                <c:pt idx="3">
                  <c:v>87.27</c:v>
                </c:pt>
                <c:pt idx="4">
                  <c:v>84.25</c:v>
                </c:pt>
                <c:pt idx="5">
                  <c:v>66.930000000000007</c:v>
                </c:pt>
                <c:pt idx="6">
                  <c:v>60.05</c:v>
                </c:pt>
                <c:pt idx="7">
                  <c:v>56.12</c:v>
                </c:pt>
                <c:pt idx="8">
                  <c:v>46.81</c:v>
                </c:pt>
                <c:pt idx="9">
                  <c:v>36.909999999999997</c:v>
                </c:pt>
              </c:numCache>
            </c:numRef>
          </c:xVal>
          <c:yVal>
            <c:numRef>
              <c:f>ДинИмп!$D$28:$D$37</c:f>
              <c:numCache>
                <c:formatCode>0.0%</c:formatCode>
                <c:ptCount val="10"/>
                <c:pt idx="0">
                  <c:v>1.1883043694264313</c:v>
                </c:pt>
                <c:pt idx="1">
                  <c:v>0.93752190323694007</c:v>
                </c:pt>
                <c:pt idx="2">
                  <c:v>1.1714463377414932</c:v>
                </c:pt>
                <c:pt idx="3">
                  <c:v>1.1691836288486719</c:v>
                </c:pt>
                <c:pt idx="4">
                  <c:v>1.005697872141031</c:v>
                </c:pt>
                <c:pt idx="5">
                  <c:v>1.1154809833464518</c:v>
                </c:pt>
                <c:pt idx="6">
                  <c:v>1.0338813268695788</c:v>
                </c:pt>
                <c:pt idx="7">
                  <c:v>1.2224617612970261</c:v>
                </c:pt>
                <c:pt idx="8">
                  <c:v>1.1995478314142596</c:v>
                </c:pt>
                <c:pt idx="9">
                  <c:v>1.7478513874264336</c:v>
                </c:pt>
              </c:numCache>
            </c:numRef>
          </c:yVal>
          <c:bubbleSize>
            <c:numRef>
              <c:f>ДинИмп!$E$28:$E$37</c:f>
              <c:numCache>
                <c:formatCode>General</c:formatCode>
                <c:ptCount val="10"/>
                <c:pt idx="0">
                  <c:v>48.64</c:v>
                </c:pt>
                <c:pt idx="1">
                  <c:v>62.08</c:v>
                </c:pt>
                <c:pt idx="2">
                  <c:v>25.31</c:v>
                </c:pt>
                <c:pt idx="3">
                  <c:v>28.65</c:v>
                </c:pt>
                <c:pt idx="4">
                  <c:v>21.42</c:v>
                </c:pt>
                <c:pt idx="5">
                  <c:v>11.48</c:v>
                </c:pt>
                <c:pt idx="6">
                  <c:v>12.01</c:v>
                </c:pt>
                <c:pt idx="7">
                  <c:v>21.44</c:v>
                </c:pt>
                <c:pt idx="8">
                  <c:v>8.0399999999999991</c:v>
                </c:pt>
                <c:pt idx="9">
                  <c:v>12.71</c:v>
                </c:pt>
              </c:numCache>
            </c:numRef>
          </c:bubbleSize>
          <c:bubble3D val="1"/>
          <c:extLst>
            <c:ext xmlns:c15="http://schemas.microsoft.com/office/drawing/2012/chart" uri="{02D57815-91ED-43cb-92C2-25804820EDAC}">
              <c15:datalabelsRange>
                <c15:f>ДинИмп!$B$28:$B$37</c15:f>
                <c15:dlblRangeCache>
                  <c:ptCount val="10"/>
                  <c:pt idx="0">
                    <c:v>Германия</c:v>
                  </c:pt>
                  <c:pt idx="1">
                    <c:v>Кот д'Ивуар</c:v>
                  </c:pt>
                  <c:pt idx="2">
                    <c:v>Малайзия</c:v>
                  </c:pt>
                  <c:pt idx="3">
                    <c:v>Гана</c:v>
                  </c:pt>
                  <c:pt idx="4">
                    <c:v>Индонезия</c:v>
                  </c:pt>
                  <c:pt idx="5">
                    <c:v>Польша</c:v>
                  </c:pt>
                  <c:pt idx="6">
                    <c:v>Италия</c:v>
                  </c:pt>
                  <c:pt idx="7">
                    <c:v>Беларусь</c:v>
                  </c:pt>
                  <c:pt idx="8">
                    <c:v>Бельгия</c:v>
                  </c:pt>
                  <c:pt idx="9">
                    <c:v>Нигерия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D2F2-41E2-95EB-5CE322C569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bubbleScale val="100"/>
        <c:showNegBubbles val="0"/>
        <c:axId val="586791824"/>
        <c:axId val="586793792"/>
      </c:bubbleChart>
      <c:valAx>
        <c:axId val="58679182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ru-RU"/>
                  <a:t>Объем импорта, млн. долл США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ru-RU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ru-RU"/>
          </a:p>
        </c:txPr>
        <c:crossAx val="586793792"/>
        <c:crosses val="autoZero"/>
        <c:crossBetween val="midCat"/>
      </c:valAx>
      <c:valAx>
        <c:axId val="586793792"/>
        <c:scaling>
          <c:orientation val="minMax"/>
          <c:min val="0.9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ru-RU"/>
                  <a:t>Среднегодовой темп прироста импорта, %</a:t>
                </a:r>
              </a:p>
            </c:rich>
          </c:tx>
          <c:layout>
            <c:manualLayout>
              <c:xMode val="edge"/>
              <c:yMode val="edge"/>
              <c:x val="2.7777777777777776E-2"/>
              <c:y val="7.467592592592595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ru-RU"/>
            </a:p>
          </c:txPr>
        </c:title>
        <c:numFmt formatCode="0.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ru-RU"/>
          </a:p>
        </c:txPr>
        <c:crossAx val="58679182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3941072825506841"/>
          <c:y val="0.12818742101681735"/>
          <c:w val="0.40328013074254787"/>
          <c:h val="0.8029149765644169"/>
        </c:manualLayout>
      </c:layout>
      <c:radarChart>
        <c:radarStyle val="marker"/>
        <c:varyColors val="0"/>
        <c:ser>
          <c:idx val="0"/>
          <c:order val="0"/>
          <c:tx>
            <c:strRef>
              <c:f>'Многоугольник конк-ти'!$B$1</c:f>
              <c:strCache>
                <c:ptCount val="1"/>
                <c:pt idx="0">
                  <c:v>ООО «Кондитерская фабрика «ПОБЕДА»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'Многоугольник конк-ти'!$A$2:$A$12</c:f>
              <c:strCache>
                <c:ptCount val="11"/>
                <c:pt idx="0">
                  <c:v>Концепция и известность (имидж)</c:v>
                </c:pt>
                <c:pt idx="1">
                  <c:v>Торговая марка</c:v>
                </c:pt>
                <c:pt idx="2">
                  <c:v>Гибкость цен</c:v>
                </c:pt>
                <c:pt idx="3">
                  <c:v>Технология производства шоколадной продукции</c:v>
                </c:pt>
                <c:pt idx="4">
                  <c:v>Технология производства сахаристых кондитерских изделий</c:v>
                </c:pt>
                <c:pt idx="5">
                  <c:v>Отличительная черта (фишка)</c:v>
                </c:pt>
                <c:pt idx="6">
                  <c:v>Удобство по всем пунктам</c:v>
                </c:pt>
                <c:pt idx="7">
                  <c:v>Качество работы персонала</c:v>
                </c:pt>
                <c:pt idx="8">
                  <c:v>Деловые качества топ-менеджеров (руководителя)</c:v>
                </c:pt>
                <c:pt idx="9">
                  <c:v>Система автоматизации</c:v>
                </c:pt>
                <c:pt idx="10">
                  <c:v>Постоянная чистота</c:v>
                </c:pt>
              </c:strCache>
            </c:strRef>
          </c:cat>
          <c:val>
            <c:numRef>
              <c:f>'Многоугольник конк-ти'!$B$2:$B$12</c:f>
              <c:numCache>
                <c:formatCode>General</c:formatCode>
                <c:ptCount val="11"/>
                <c:pt idx="0">
                  <c:v>8</c:v>
                </c:pt>
                <c:pt idx="1">
                  <c:v>9</c:v>
                </c:pt>
                <c:pt idx="2">
                  <c:v>8</c:v>
                </c:pt>
                <c:pt idx="3">
                  <c:v>8</c:v>
                </c:pt>
                <c:pt idx="4">
                  <c:v>8</c:v>
                </c:pt>
                <c:pt idx="5">
                  <c:v>6</c:v>
                </c:pt>
                <c:pt idx="6">
                  <c:v>6</c:v>
                </c:pt>
                <c:pt idx="7">
                  <c:v>5</c:v>
                </c:pt>
                <c:pt idx="8">
                  <c:v>7</c:v>
                </c:pt>
                <c:pt idx="9">
                  <c:v>6</c:v>
                </c:pt>
                <c:pt idx="10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5F-4DA6-A53F-CF63B0E879CA}"/>
            </c:ext>
          </c:extLst>
        </c:ser>
        <c:ser>
          <c:idx val="1"/>
          <c:order val="1"/>
          <c:tx>
            <c:strRef>
              <c:f>'Многоугольник конк-ти'!$C$1</c:f>
              <c:strCache>
                <c:ptCount val="1"/>
                <c:pt idx="0">
                  <c:v>ООО «Кондитерское объединение «Славянка»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'Многоугольник конк-ти'!$A$2:$A$12</c:f>
              <c:strCache>
                <c:ptCount val="11"/>
                <c:pt idx="0">
                  <c:v>Концепция и известность (имидж)</c:v>
                </c:pt>
                <c:pt idx="1">
                  <c:v>Торговая марка</c:v>
                </c:pt>
                <c:pt idx="2">
                  <c:v>Гибкость цен</c:v>
                </c:pt>
                <c:pt idx="3">
                  <c:v>Технология производства шоколадной продукции</c:v>
                </c:pt>
                <c:pt idx="4">
                  <c:v>Технология производства сахаристых кондитерских изделий</c:v>
                </c:pt>
                <c:pt idx="5">
                  <c:v>Отличительная черта (фишка)</c:v>
                </c:pt>
                <c:pt idx="6">
                  <c:v>Удобство по всем пунктам</c:v>
                </c:pt>
                <c:pt idx="7">
                  <c:v>Качество работы персонала</c:v>
                </c:pt>
                <c:pt idx="8">
                  <c:v>Деловые качества топ-менеджеров (руководителя)</c:v>
                </c:pt>
                <c:pt idx="9">
                  <c:v>Система автоматизации</c:v>
                </c:pt>
                <c:pt idx="10">
                  <c:v>Постоянная чистота</c:v>
                </c:pt>
              </c:strCache>
            </c:strRef>
          </c:cat>
          <c:val>
            <c:numRef>
              <c:f>'Многоугольник конк-ти'!$C$2:$C$12</c:f>
              <c:numCache>
                <c:formatCode>General</c:formatCode>
                <c:ptCount val="11"/>
                <c:pt idx="0">
                  <c:v>8</c:v>
                </c:pt>
                <c:pt idx="1">
                  <c:v>7</c:v>
                </c:pt>
                <c:pt idx="2">
                  <c:v>8</c:v>
                </c:pt>
                <c:pt idx="3">
                  <c:v>8</c:v>
                </c:pt>
                <c:pt idx="4">
                  <c:v>7</c:v>
                </c:pt>
                <c:pt idx="5">
                  <c:v>6</c:v>
                </c:pt>
                <c:pt idx="6">
                  <c:v>7</c:v>
                </c:pt>
                <c:pt idx="7">
                  <c:v>6</c:v>
                </c:pt>
                <c:pt idx="8">
                  <c:v>4</c:v>
                </c:pt>
                <c:pt idx="9">
                  <c:v>6</c:v>
                </c:pt>
                <c:pt idx="10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35F-4DA6-A53F-CF63B0E879CA}"/>
            </c:ext>
          </c:extLst>
        </c:ser>
        <c:ser>
          <c:idx val="2"/>
          <c:order val="2"/>
          <c:tx>
            <c:strRef>
              <c:f>'Многоугольник конк-ти'!$D$1</c:f>
              <c:strCache>
                <c:ptCount val="1"/>
                <c:pt idx="0">
                  <c:v>ОАО «Кондитерский концерн Бабаевский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'Многоугольник конк-ти'!$A$2:$A$12</c:f>
              <c:strCache>
                <c:ptCount val="11"/>
                <c:pt idx="0">
                  <c:v>Концепция и известность (имидж)</c:v>
                </c:pt>
                <c:pt idx="1">
                  <c:v>Торговая марка</c:v>
                </c:pt>
                <c:pt idx="2">
                  <c:v>Гибкость цен</c:v>
                </c:pt>
                <c:pt idx="3">
                  <c:v>Технология производства шоколадной продукции</c:v>
                </c:pt>
                <c:pt idx="4">
                  <c:v>Технология производства сахаристых кондитерских изделий</c:v>
                </c:pt>
                <c:pt idx="5">
                  <c:v>Отличительная черта (фишка)</c:v>
                </c:pt>
                <c:pt idx="6">
                  <c:v>Удобство по всем пунктам</c:v>
                </c:pt>
                <c:pt idx="7">
                  <c:v>Качество работы персонала</c:v>
                </c:pt>
                <c:pt idx="8">
                  <c:v>Деловые качества топ-менеджеров (руководителя)</c:v>
                </c:pt>
                <c:pt idx="9">
                  <c:v>Система автоматизации</c:v>
                </c:pt>
                <c:pt idx="10">
                  <c:v>Постоянная чистота</c:v>
                </c:pt>
              </c:strCache>
            </c:strRef>
          </c:cat>
          <c:val>
            <c:numRef>
              <c:f>'Многоугольник конк-ти'!$D$2:$D$12</c:f>
              <c:numCache>
                <c:formatCode>General</c:formatCode>
                <c:ptCount val="11"/>
                <c:pt idx="0">
                  <c:v>7</c:v>
                </c:pt>
                <c:pt idx="1">
                  <c:v>7</c:v>
                </c:pt>
                <c:pt idx="2">
                  <c:v>8</c:v>
                </c:pt>
                <c:pt idx="3">
                  <c:v>7</c:v>
                </c:pt>
                <c:pt idx="4">
                  <c:v>7</c:v>
                </c:pt>
                <c:pt idx="5">
                  <c:v>8</c:v>
                </c:pt>
                <c:pt idx="6">
                  <c:v>8</c:v>
                </c:pt>
                <c:pt idx="7">
                  <c:v>8</c:v>
                </c:pt>
                <c:pt idx="8">
                  <c:v>7</c:v>
                </c:pt>
                <c:pt idx="9">
                  <c:v>7</c:v>
                </c:pt>
                <c:pt idx="10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35F-4DA6-A53F-CF63B0E879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353805824"/>
        <c:axId val="-353799840"/>
      </c:radarChart>
      <c:catAx>
        <c:axId val="-353805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ru-RU"/>
          </a:p>
        </c:txPr>
        <c:crossAx val="-353799840"/>
        <c:crosses val="autoZero"/>
        <c:auto val="1"/>
        <c:lblAlgn val="ctr"/>
        <c:lblOffset val="100"/>
        <c:noMultiLvlLbl val="0"/>
      </c:catAx>
      <c:valAx>
        <c:axId val="-3537998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-3538058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71758208496918385"/>
          <c:y val="2.1646220148407374E-2"/>
          <c:w val="0.27317731523113925"/>
          <c:h val="0.1615898383072486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radarChart>
        <c:radarStyle val="marker"/>
        <c:varyColors val="0"/>
        <c:ser>
          <c:idx val="0"/>
          <c:order val="0"/>
          <c:tx>
            <c:strRef>
              <c:f>'Многоугольник конк-ти'!$B$1</c:f>
              <c:strCache>
                <c:ptCount val="1"/>
                <c:pt idx="0">
                  <c:v>ООО «Кондитерская фабрика «ПОБЕДА»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'Многоугольник конк-ти'!$A$2:$A$14</c:f>
              <c:strCache>
                <c:ptCount val="13"/>
                <c:pt idx="0">
                  <c:v>Концепция и известность (имидж)</c:v>
                </c:pt>
                <c:pt idx="1">
                  <c:v>Торговая марка</c:v>
                </c:pt>
                <c:pt idx="2">
                  <c:v>Гибкость цен</c:v>
                </c:pt>
                <c:pt idx="3">
                  <c:v>Технология производства шоколадной продукции</c:v>
                </c:pt>
                <c:pt idx="4">
                  <c:v>Технология производства сахаристых кондитерских изделий</c:v>
                </c:pt>
                <c:pt idx="5">
                  <c:v>Отличительная черта (фишка)</c:v>
                </c:pt>
                <c:pt idx="6">
                  <c:v>Удобство по всем пунктам</c:v>
                </c:pt>
                <c:pt idx="7">
                  <c:v>Качество работы персонала</c:v>
                </c:pt>
                <c:pt idx="8">
                  <c:v>Деловые качества топ-менеджеров (руководителя)</c:v>
                </c:pt>
                <c:pt idx="9">
                  <c:v>Система автоматизации</c:v>
                </c:pt>
                <c:pt idx="10">
                  <c:v>Постоянная чистота</c:v>
                </c:pt>
                <c:pt idx="11">
                  <c:v>Адекватный ценовой диапазон</c:v>
                </c:pt>
                <c:pt idx="12">
                  <c:v>Способность к творчеству</c:v>
                </c:pt>
              </c:strCache>
            </c:strRef>
          </c:cat>
          <c:val>
            <c:numRef>
              <c:f>'Многоугольник конк-ти'!$B$2:$B$14</c:f>
              <c:numCache>
                <c:formatCode>General</c:formatCode>
                <c:ptCount val="13"/>
                <c:pt idx="0">
                  <c:v>8</c:v>
                </c:pt>
                <c:pt idx="1">
                  <c:v>9</c:v>
                </c:pt>
                <c:pt idx="2">
                  <c:v>8</c:v>
                </c:pt>
                <c:pt idx="3">
                  <c:v>8</c:v>
                </c:pt>
                <c:pt idx="4">
                  <c:v>8</c:v>
                </c:pt>
                <c:pt idx="5">
                  <c:v>6</c:v>
                </c:pt>
                <c:pt idx="6">
                  <c:v>6</c:v>
                </c:pt>
                <c:pt idx="7">
                  <c:v>5</c:v>
                </c:pt>
                <c:pt idx="8">
                  <c:v>7</c:v>
                </c:pt>
                <c:pt idx="9">
                  <c:v>6</c:v>
                </c:pt>
                <c:pt idx="10">
                  <c:v>5</c:v>
                </c:pt>
                <c:pt idx="11">
                  <c:v>8</c:v>
                </c:pt>
                <c:pt idx="12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1E-4DB6-929B-E34816730F74}"/>
            </c:ext>
          </c:extLst>
        </c:ser>
        <c:ser>
          <c:idx val="1"/>
          <c:order val="1"/>
          <c:tx>
            <c:strRef>
              <c:f>'Многоугольник конк-ти'!$C$1</c:f>
              <c:strCache>
                <c:ptCount val="1"/>
                <c:pt idx="0">
                  <c:v>ООО «Кондитерское объединение «Славянка»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'Многоугольник конк-ти'!$A$2:$A$14</c:f>
              <c:strCache>
                <c:ptCount val="13"/>
                <c:pt idx="0">
                  <c:v>Концепция и известность (имидж)</c:v>
                </c:pt>
                <c:pt idx="1">
                  <c:v>Торговая марка</c:v>
                </c:pt>
                <c:pt idx="2">
                  <c:v>Гибкость цен</c:v>
                </c:pt>
                <c:pt idx="3">
                  <c:v>Технология производства шоколадной продукции</c:v>
                </c:pt>
                <c:pt idx="4">
                  <c:v>Технология производства сахаристых кондитерских изделий</c:v>
                </c:pt>
                <c:pt idx="5">
                  <c:v>Отличительная черта (фишка)</c:v>
                </c:pt>
                <c:pt idx="6">
                  <c:v>Удобство по всем пунктам</c:v>
                </c:pt>
                <c:pt idx="7">
                  <c:v>Качество работы персонала</c:v>
                </c:pt>
                <c:pt idx="8">
                  <c:v>Деловые качества топ-менеджеров (руководителя)</c:v>
                </c:pt>
                <c:pt idx="9">
                  <c:v>Система автоматизации</c:v>
                </c:pt>
                <c:pt idx="10">
                  <c:v>Постоянная чистота</c:v>
                </c:pt>
                <c:pt idx="11">
                  <c:v>Адекватный ценовой диапазон</c:v>
                </c:pt>
                <c:pt idx="12">
                  <c:v>Способность к творчеству</c:v>
                </c:pt>
              </c:strCache>
            </c:strRef>
          </c:cat>
          <c:val>
            <c:numRef>
              <c:f>'Многоугольник конк-ти'!$C$2:$C$14</c:f>
              <c:numCache>
                <c:formatCode>General</c:formatCode>
                <c:ptCount val="13"/>
                <c:pt idx="0">
                  <c:v>8</c:v>
                </c:pt>
                <c:pt idx="1">
                  <c:v>7</c:v>
                </c:pt>
                <c:pt idx="2">
                  <c:v>8</c:v>
                </c:pt>
                <c:pt idx="3">
                  <c:v>8</c:v>
                </c:pt>
                <c:pt idx="4">
                  <c:v>7</c:v>
                </c:pt>
                <c:pt idx="5">
                  <c:v>6</c:v>
                </c:pt>
                <c:pt idx="6">
                  <c:v>7</c:v>
                </c:pt>
                <c:pt idx="7">
                  <c:v>6</c:v>
                </c:pt>
                <c:pt idx="8">
                  <c:v>4</c:v>
                </c:pt>
                <c:pt idx="9">
                  <c:v>6</c:v>
                </c:pt>
                <c:pt idx="10">
                  <c:v>6</c:v>
                </c:pt>
                <c:pt idx="11">
                  <c:v>6</c:v>
                </c:pt>
                <c:pt idx="12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01E-4DB6-929B-E34816730F74}"/>
            </c:ext>
          </c:extLst>
        </c:ser>
        <c:ser>
          <c:idx val="2"/>
          <c:order val="2"/>
          <c:tx>
            <c:strRef>
              <c:f>'Многоугольник конк-ти'!$D$1</c:f>
              <c:strCache>
                <c:ptCount val="1"/>
                <c:pt idx="0">
                  <c:v>ОАО «Кондитерский концерн Бабаевский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'Многоугольник конк-ти'!$A$2:$A$14</c:f>
              <c:strCache>
                <c:ptCount val="13"/>
                <c:pt idx="0">
                  <c:v>Концепция и известность (имидж)</c:v>
                </c:pt>
                <c:pt idx="1">
                  <c:v>Торговая марка</c:v>
                </c:pt>
                <c:pt idx="2">
                  <c:v>Гибкость цен</c:v>
                </c:pt>
                <c:pt idx="3">
                  <c:v>Технология производства шоколадной продукции</c:v>
                </c:pt>
                <c:pt idx="4">
                  <c:v>Технология производства сахаристых кондитерских изделий</c:v>
                </c:pt>
                <c:pt idx="5">
                  <c:v>Отличительная черта (фишка)</c:v>
                </c:pt>
                <c:pt idx="6">
                  <c:v>Удобство по всем пунктам</c:v>
                </c:pt>
                <c:pt idx="7">
                  <c:v>Качество работы персонала</c:v>
                </c:pt>
                <c:pt idx="8">
                  <c:v>Деловые качества топ-менеджеров (руководителя)</c:v>
                </c:pt>
                <c:pt idx="9">
                  <c:v>Система автоматизации</c:v>
                </c:pt>
                <c:pt idx="10">
                  <c:v>Постоянная чистота</c:v>
                </c:pt>
                <c:pt idx="11">
                  <c:v>Адекватный ценовой диапазон</c:v>
                </c:pt>
                <c:pt idx="12">
                  <c:v>Способность к творчеству</c:v>
                </c:pt>
              </c:strCache>
            </c:strRef>
          </c:cat>
          <c:val>
            <c:numRef>
              <c:f>'Многоугольник конк-ти'!$D$2:$D$14</c:f>
              <c:numCache>
                <c:formatCode>General</c:formatCode>
                <c:ptCount val="13"/>
                <c:pt idx="0">
                  <c:v>7</c:v>
                </c:pt>
                <c:pt idx="1">
                  <c:v>7</c:v>
                </c:pt>
                <c:pt idx="2">
                  <c:v>8</c:v>
                </c:pt>
                <c:pt idx="3">
                  <c:v>7</c:v>
                </c:pt>
                <c:pt idx="4">
                  <c:v>7</c:v>
                </c:pt>
                <c:pt idx="5">
                  <c:v>8</c:v>
                </c:pt>
                <c:pt idx="6">
                  <c:v>8</c:v>
                </c:pt>
                <c:pt idx="7">
                  <c:v>8</c:v>
                </c:pt>
                <c:pt idx="8">
                  <c:v>7</c:v>
                </c:pt>
                <c:pt idx="9">
                  <c:v>7</c:v>
                </c:pt>
                <c:pt idx="10">
                  <c:v>7</c:v>
                </c:pt>
                <c:pt idx="11">
                  <c:v>7</c:v>
                </c:pt>
                <c:pt idx="12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01E-4DB6-929B-E34816730F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42825976"/>
        <c:axId val="742824336"/>
      </c:radarChart>
      <c:catAx>
        <c:axId val="742825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ru-RU"/>
          </a:p>
        </c:txPr>
        <c:crossAx val="742824336"/>
        <c:crosses val="autoZero"/>
        <c:auto val="1"/>
        <c:lblAlgn val="ctr"/>
        <c:lblOffset val="100"/>
        <c:noMultiLvlLbl val="0"/>
      </c:catAx>
      <c:valAx>
        <c:axId val="7428243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ru-RU"/>
          </a:p>
        </c:txPr>
        <c:crossAx val="7428259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1926312050040011"/>
          <c:y val="2.5122121423586882E-2"/>
          <c:w val="0.54829229385191247"/>
          <c:h val="4.428570643603255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radarChart>
        <c:radarStyle val="marker"/>
        <c:varyColors val="0"/>
        <c:ser>
          <c:idx val="0"/>
          <c:order val="0"/>
          <c:tx>
            <c:strRef>
              <c:f>'Многоугольник конк-ти'!$B$1</c:f>
              <c:strCache>
                <c:ptCount val="1"/>
                <c:pt idx="0">
                  <c:v>ООО «Кондитерская фабрика «ПОБЕДА»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'Многоугольник конк-ти'!$A$2:$A$14</c:f>
              <c:strCache>
                <c:ptCount val="13"/>
                <c:pt idx="0">
                  <c:v>Концепция и известность (имидж)</c:v>
                </c:pt>
                <c:pt idx="1">
                  <c:v>Торговая марка</c:v>
                </c:pt>
                <c:pt idx="2">
                  <c:v>Гибкость цен</c:v>
                </c:pt>
                <c:pt idx="3">
                  <c:v>Технология производства шоколадной продукции</c:v>
                </c:pt>
                <c:pt idx="4">
                  <c:v>Технология производства сахаристых кондитерских изделий</c:v>
                </c:pt>
                <c:pt idx="5">
                  <c:v>Отличительная черта (фишка)</c:v>
                </c:pt>
                <c:pt idx="6">
                  <c:v>Удобство по всем пунктам</c:v>
                </c:pt>
                <c:pt idx="7">
                  <c:v>Качество работы персонала</c:v>
                </c:pt>
                <c:pt idx="8">
                  <c:v>Деловые качества топ-менеджеров (руководителя)</c:v>
                </c:pt>
                <c:pt idx="9">
                  <c:v>Система автоматизации</c:v>
                </c:pt>
                <c:pt idx="10">
                  <c:v>Постоянная чистота</c:v>
                </c:pt>
                <c:pt idx="11">
                  <c:v>Адекватный ценовой диапазон</c:v>
                </c:pt>
                <c:pt idx="12">
                  <c:v>Способность к творчеству</c:v>
                </c:pt>
              </c:strCache>
            </c:strRef>
          </c:cat>
          <c:val>
            <c:numRef>
              <c:f>'Многоугольник конк-ти'!$B$2:$B$14</c:f>
              <c:numCache>
                <c:formatCode>General</c:formatCode>
                <c:ptCount val="13"/>
                <c:pt idx="0">
                  <c:v>8</c:v>
                </c:pt>
                <c:pt idx="1">
                  <c:v>9</c:v>
                </c:pt>
                <c:pt idx="2">
                  <c:v>8</c:v>
                </c:pt>
                <c:pt idx="3">
                  <c:v>8</c:v>
                </c:pt>
                <c:pt idx="4">
                  <c:v>8</c:v>
                </c:pt>
                <c:pt idx="5">
                  <c:v>6</c:v>
                </c:pt>
                <c:pt idx="6">
                  <c:v>6</c:v>
                </c:pt>
                <c:pt idx="7">
                  <c:v>5</c:v>
                </c:pt>
                <c:pt idx="8">
                  <c:v>7</c:v>
                </c:pt>
                <c:pt idx="9">
                  <c:v>6</c:v>
                </c:pt>
                <c:pt idx="10">
                  <c:v>5</c:v>
                </c:pt>
                <c:pt idx="11">
                  <c:v>8</c:v>
                </c:pt>
                <c:pt idx="12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BC-468C-B035-4E57A62C8842}"/>
            </c:ext>
          </c:extLst>
        </c:ser>
        <c:ser>
          <c:idx val="1"/>
          <c:order val="1"/>
          <c:tx>
            <c:strRef>
              <c:f>'Многоугольник конк-ти'!$C$1</c:f>
              <c:strCache>
                <c:ptCount val="1"/>
                <c:pt idx="0">
                  <c:v>ООО «Кондитерское объединение «Славянка»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'Многоугольник конк-ти'!$A$2:$A$14</c:f>
              <c:strCache>
                <c:ptCount val="13"/>
                <c:pt idx="0">
                  <c:v>Концепция и известность (имидж)</c:v>
                </c:pt>
                <c:pt idx="1">
                  <c:v>Торговая марка</c:v>
                </c:pt>
                <c:pt idx="2">
                  <c:v>Гибкость цен</c:v>
                </c:pt>
                <c:pt idx="3">
                  <c:v>Технология производства шоколадной продукции</c:v>
                </c:pt>
                <c:pt idx="4">
                  <c:v>Технология производства сахаристых кондитерских изделий</c:v>
                </c:pt>
                <c:pt idx="5">
                  <c:v>Отличительная черта (фишка)</c:v>
                </c:pt>
                <c:pt idx="6">
                  <c:v>Удобство по всем пунктам</c:v>
                </c:pt>
                <c:pt idx="7">
                  <c:v>Качество работы персонала</c:v>
                </c:pt>
                <c:pt idx="8">
                  <c:v>Деловые качества топ-менеджеров (руководителя)</c:v>
                </c:pt>
                <c:pt idx="9">
                  <c:v>Система автоматизации</c:v>
                </c:pt>
                <c:pt idx="10">
                  <c:v>Постоянная чистота</c:v>
                </c:pt>
                <c:pt idx="11">
                  <c:v>Адекватный ценовой диапазон</c:v>
                </c:pt>
                <c:pt idx="12">
                  <c:v>Способность к творчеству</c:v>
                </c:pt>
              </c:strCache>
            </c:strRef>
          </c:cat>
          <c:val>
            <c:numRef>
              <c:f>'Многоугольник конк-ти'!$C$2:$C$14</c:f>
              <c:numCache>
                <c:formatCode>General</c:formatCode>
                <c:ptCount val="13"/>
                <c:pt idx="0">
                  <c:v>8</c:v>
                </c:pt>
                <c:pt idx="1">
                  <c:v>7</c:v>
                </c:pt>
                <c:pt idx="2">
                  <c:v>8</c:v>
                </c:pt>
                <c:pt idx="3">
                  <c:v>8</c:v>
                </c:pt>
                <c:pt idx="4">
                  <c:v>7</c:v>
                </c:pt>
                <c:pt idx="5">
                  <c:v>6</c:v>
                </c:pt>
                <c:pt idx="6">
                  <c:v>7</c:v>
                </c:pt>
                <c:pt idx="7">
                  <c:v>6</c:v>
                </c:pt>
                <c:pt idx="8">
                  <c:v>4</c:v>
                </c:pt>
                <c:pt idx="9">
                  <c:v>6</c:v>
                </c:pt>
                <c:pt idx="10">
                  <c:v>6</c:v>
                </c:pt>
                <c:pt idx="11">
                  <c:v>6</c:v>
                </c:pt>
                <c:pt idx="12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4BC-468C-B035-4E57A62C8842}"/>
            </c:ext>
          </c:extLst>
        </c:ser>
        <c:ser>
          <c:idx val="2"/>
          <c:order val="2"/>
          <c:tx>
            <c:strRef>
              <c:f>'Многоугольник конк-ти'!$D$1</c:f>
              <c:strCache>
                <c:ptCount val="1"/>
                <c:pt idx="0">
                  <c:v>ОАО «Кондитерский концерн Бабаевский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'Многоугольник конк-ти'!$A$2:$A$14</c:f>
              <c:strCache>
                <c:ptCount val="13"/>
                <c:pt idx="0">
                  <c:v>Концепция и известность (имидж)</c:v>
                </c:pt>
                <c:pt idx="1">
                  <c:v>Торговая марка</c:v>
                </c:pt>
                <c:pt idx="2">
                  <c:v>Гибкость цен</c:v>
                </c:pt>
                <c:pt idx="3">
                  <c:v>Технология производства шоколадной продукции</c:v>
                </c:pt>
                <c:pt idx="4">
                  <c:v>Технология производства сахаристых кондитерских изделий</c:v>
                </c:pt>
                <c:pt idx="5">
                  <c:v>Отличительная черта (фишка)</c:v>
                </c:pt>
                <c:pt idx="6">
                  <c:v>Удобство по всем пунктам</c:v>
                </c:pt>
                <c:pt idx="7">
                  <c:v>Качество работы персонала</c:v>
                </c:pt>
                <c:pt idx="8">
                  <c:v>Деловые качества топ-менеджеров (руководителя)</c:v>
                </c:pt>
                <c:pt idx="9">
                  <c:v>Система автоматизации</c:v>
                </c:pt>
                <c:pt idx="10">
                  <c:v>Постоянная чистота</c:v>
                </c:pt>
                <c:pt idx="11">
                  <c:v>Адекватный ценовой диапазон</c:v>
                </c:pt>
                <c:pt idx="12">
                  <c:v>Способность к творчеству</c:v>
                </c:pt>
              </c:strCache>
            </c:strRef>
          </c:cat>
          <c:val>
            <c:numRef>
              <c:f>'Многоугольник конк-ти'!$D$2:$D$14</c:f>
              <c:numCache>
                <c:formatCode>General</c:formatCode>
                <c:ptCount val="13"/>
                <c:pt idx="0">
                  <c:v>7</c:v>
                </c:pt>
                <c:pt idx="1">
                  <c:v>7</c:v>
                </c:pt>
                <c:pt idx="2">
                  <c:v>8</c:v>
                </c:pt>
                <c:pt idx="3">
                  <c:v>7</c:v>
                </c:pt>
                <c:pt idx="4">
                  <c:v>7</c:v>
                </c:pt>
                <c:pt idx="5">
                  <c:v>8</c:v>
                </c:pt>
                <c:pt idx="6">
                  <c:v>8</c:v>
                </c:pt>
                <c:pt idx="7">
                  <c:v>8</c:v>
                </c:pt>
                <c:pt idx="8">
                  <c:v>7</c:v>
                </c:pt>
                <c:pt idx="9">
                  <c:v>7</c:v>
                </c:pt>
                <c:pt idx="10">
                  <c:v>7</c:v>
                </c:pt>
                <c:pt idx="11">
                  <c:v>7</c:v>
                </c:pt>
                <c:pt idx="12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4BC-468C-B035-4E57A62C8842}"/>
            </c:ext>
          </c:extLst>
        </c:ser>
        <c:ser>
          <c:idx val="3"/>
          <c:order val="3"/>
          <c:tx>
            <c:strRef>
              <c:f>'Многоугольник конк-ти'!$E$1</c:f>
              <c:strCache>
                <c:ptCount val="1"/>
                <c:pt idx="0">
                  <c:v>ОАО «Воронежская кондитерская фабрика»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'Многоугольник конк-ти'!$A$2:$A$14</c:f>
              <c:strCache>
                <c:ptCount val="13"/>
                <c:pt idx="0">
                  <c:v>Концепция и известность (имидж)</c:v>
                </c:pt>
                <c:pt idx="1">
                  <c:v>Торговая марка</c:v>
                </c:pt>
                <c:pt idx="2">
                  <c:v>Гибкость цен</c:v>
                </c:pt>
                <c:pt idx="3">
                  <c:v>Технология производства шоколадной продукции</c:v>
                </c:pt>
                <c:pt idx="4">
                  <c:v>Технология производства сахаристых кондитерских изделий</c:v>
                </c:pt>
                <c:pt idx="5">
                  <c:v>Отличительная черта (фишка)</c:v>
                </c:pt>
                <c:pt idx="6">
                  <c:v>Удобство по всем пунктам</c:v>
                </c:pt>
                <c:pt idx="7">
                  <c:v>Качество работы персонала</c:v>
                </c:pt>
                <c:pt idx="8">
                  <c:v>Деловые качества топ-менеджеров (руководителя)</c:v>
                </c:pt>
                <c:pt idx="9">
                  <c:v>Система автоматизации</c:v>
                </c:pt>
                <c:pt idx="10">
                  <c:v>Постоянная чистота</c:v>
                </c:pt>
                <c:pt idx="11">
                  <c:v>Адекватный ценовой диапазон</c:v>
                </c:pt>
                <c:pt idx="12">
                  <c:v>Способность к творчеству</c:v>
                </c:pt>
              </c:strCache>
            </c:strRef>
          </c:cat>
          <c:val>
            <c:numRef>
              <c:f>'Многоугольник конк-ти'!$E$2:$E$14</c:f>
              <c:numCache>
                <c:formatCode>General</c:formatCode>
                <c:ptCount val="13"/>
                <c:pt idx="0">
                  <c:v>5</c:v>
                </c:pt>
                <c:pt idx="1">
                  <c:v>7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8</c:v>
                </c:pt>
                <c:pt idx="6">
                  <c:v>5</c:v>
                </c:pt>
                <c:pt idx="7">
                  <c:v>7</c:v>
                </c:pt>
                <c:pt idx="8">
                  <c:v>7</c:v>
                </c:pt>
                <c:pt idx="9">
                  <c:v>8</c:v>
                </c:pt>
                <c:pt idx="10">
                  <c:v>8</c:v>
                </c:pt>
                <c:pt idx="11">
                  <c:v>6</c:v>
                </c:pt>
                <c:pt idx="12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4BC-468C-B035-4E57A62C88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46311272"/>
        <c:axId val="746310288"/>
      </c:radarChart>
      <c:catAx>
        <c:axId val="746311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ru-RU"/>
          </a:p>
        </c:txPr>
        <c:crossAx val="746310288"/>
        <c:crosses val="autoZero"/>
        <c:auto val="1"/>
        <c:lblAlgn val="ctr"/>
        <c:lblOffset val="100"/>
        <c:noMultiLvlLbl val="0"/>
      </c:catAx>
      <c:valAx>
        <c:axId val="746310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ru-RU"/>
          </a:p>
        </c:txPr>
        <c:crossAx val="7463112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6.0350840545686103E-2"/>
          <c:y val="6.9039890242883151E-2"/>
          <c:w val="0.89306750386337319"/>
          <c:h val="4.249192326152777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>
          <a:latin typeface="Times New Roman" panose="02020603050405020304" pitchFamily="18" charset="0"/>
          <a:cs typeface="Times New Roman" panose="02020603050405020304" pitchFamily="18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3941072825506841"/>
          <c:y val="0.12818742101681735"/>
          <c:w val="0.40328013074254787"/>
          <c:h val="0.8029149765644169"/>
        </c:manualLayout>
      </c:layout>
      <c:radarChart>
        <c:radarStyle val="marker"/>
        <c:varyColors val="0"/>
        <c:ser>
          <c:idx val="0"/>
          <c:order val="0"/>
          <c:tx>
            <c:strRef>
              <c:f>'Многоугольник конк-ти (2)'!$B$1</c:f>
              <c:strCache>
                <c:ptCount val="1"/>
                <c:pt idx="0">
                  <c:v>ООО «Кондитерская фабрика «ПОБЕДА»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'Многоугольник конк-ти (2)'!$A$2:$A$12</c:f>
              <c:strCache>
                <c:ptCount val="11"/>
                <c:pt idx="0">
                  <c:v>Концепция и известность (имидж)</c:v>
                </c:pt>
                <c:pt idx="1">
                  <c:v>Торговая марка</c:v>
                </c:pt>
                <c:pt idx="2">
                  <c:v>Гибкость цен</c:v>
                </c:pt>
                <c:pt idx="3">
                  <c:v>Технология производства шоколадной продукции</c:v>
                </c:pt>
                <c:pt idx="4">
                  <c:v>Технология производства сахаристых кондитерских изделий</c:v>
                </c:pt>
                <c:pt idx="5">
                  <c:v>Отличительная черта (фишка)</c:v>
                </c:pt>
                <c:pt idx="6">
                  <c:v>Удобство по всем пунктам</c:v>
                </c:pt>
                <c:pt idx="7">
                  <c:v>Качество работы персонала</c:v>
                </c:pt>
                <c:pt idx="8">
                  <c:v>Деловые качества топ-менеджеров (руководителя)</c:v>
                </c:pt>
                <c:pt idx="9">
                  <c:v>Система автоматизации</c:v>
                </c:pt>
                <c:pt idx="10">
                  <c:v>Постоянная чистота</c:v>
                </c:pt>
              </c:strCache>
            </c:strRef>
          </c:cat>
          <c:val>
            <c:numRef>
              <c:f>'Многоугольник конк-ти (2)'!$B$2:$B$12</c:f>
              <c:numCache>
                <c:formatCode>General</c:formatCode>
                <c:ptCount val="11"/>
                <c:pt idx="0">
                  <c:v>8</c:v>
                </c:pt>
                <c:pt idx="1">
                  <c:v>9</c:v>
                </c:pt>
                <c:pt idx="2">
                  <c:v>8</c:v>
                </c:pt>
                <c:pt idx="3">
                  <c:v>8</c:v>
                </c:pt>
                <c:pt idx="4">
                  <c:v>8</c:v>
                </c:pt>
                <c:pt idx="5">
                  <c:v>7</c:v>
                </c:pt>
                <c:pt idx="6">
                  <c:v>6</c:v>
                </c:pt>
                <c:pt idx="7">
                  <c:v>8</c:v>
                </c:pt>
                <c:pt idx="8">
                  <c:v>7</c:v>
                </c:pt>
                <c:pt idx="9">
                  <c:v>8</c:v>
                </c:pt>
                <c:pt idx="10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DD-4331-A5D5-28F0FA713307}"/>
            </c:ext>
          </c:extLst>
        </c:ser>
        <c:ser>
          <c:idx val="1"/>
          <c:order val="1"/>
          <c:tx>
            <c:strRef>
              <c:f>'Многоугольник конк-ти (2)'!$C$1</c:f>
              <c:strCache>
                <c:ptCount val="1"/>
                <c:pt idx="0">
                  <c:v>ООО «Кондитерское объединение «Славянка»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'Многоугольник конк-ти (2)'!$A$2:$A$12</c:f>
              <c:strCache>
                <c:ptCount val="11"/>
                <c:pt idx="0">
                  <c:v>Концепция и известность (имидж)</c:v>
                </c:pt>
                <c:pt idx="1">
                  <c:v>Торговая марка</c:v>
                </c:pt>
                <c:pt idx="2">
                  <c:v>Гибкость цен</c:v>
                </c:pt>
                <c:pt idx="3">
                  <c:v>Технология производства шоколадной продукции</c:v>
                </c:pt>
                <c:pt idx="4">
                  <c:v>Технология производства сахаристых кондитерских изделий</c:v>
                </c:pt>
                <c:pt idx="5">
                  <c:v>Отличительная черта (фишка)</c:v>
                </c:pt>
                <c:pt idx="6">
                  <c:v>Удобство по всем пунктам</c:v>
                </c:pt>
                <c:pt idx="7">
                  <c:v>Качество работы персонала</c:v>
                </c:pt>
                <c:pt idx="8">
                  <c:v>Деловые качества топ-менеджеров (руководителя)</c:v>
                </c:pt>
                <c:pt idx="9">
                  <c:v>Система автоматизации</c:v>
                </c:pt>
                <c:pt idx="10">
                  <c:v>Постоянная чистота</c:v>
                </c:pt>
              </c:strCache>
            </c:strRef>
          </c:cat>
          <c:val>
            <c:numRef>
              <c:f>'Многоугольник конк-ти (2)'!$C$2:$C$12</c:f>
              <c:numCache>
                <c:formatCode>General</c:formatCode>
                <c:ptCount val="11"/>
                <c:pt idx="0">
                  <c:v>8</c:v>
                </c:pt>
                <c:pt idx="1">
                  <c:v>7</c:v>
                </c:pt>
                <c:pt idx="2">
                  <c:v>8</c:v>
                </c:pt>
                <c:pt idx="3">
                  <c:v>8</c:v>
                </c:pt>
                <c:pt idx="4">
                  <c:v>7</c:v>
                </c:pt>
                <c:pt idx="5">
                  <c:v>6</c:v>
                </c:pt>
                <c:pt idx="6">
                  <c:v>7</c:v>
                </c:pt>
                <c:pt idx="7">
                  <c:v>6</c:v>
                </c:pt>
                <c:pt idx="8">
                  <c:v>4</c:v>
                </c:pt>
                <c:pt idx="9">
                  <c:v>6</c:v>
                </c:pt>
                <c:pt idx="10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BDD-4331-A5D5-28F0FA713307}"/>
            </c:ext>
          </c:extLst>
        </c:ser>
        <c:ser>
          <c:idx val="2"/>
          <c:order val="2"/>
          <c:tx>
            <c:strRef>
              <c:f>'Многоугольник конк-ти (2)'!$D$1</c:f>
              <c:strCache>
                <c:ptCount val="1"/>
                <c:pt idx="0">
                  <c:v>ОАО «Кондитерский концерн Бабаевский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'Многоугольник конк-ти (2)'!$A$2:$A$12</c:f>
              <c:strCache>
                <c:ptCount val="11"/>
                <c:pt idx="0">
                  <c:v>Концепция и известность (имидж)</c:v>
                </c:pt>
                <c:pt idx="1">
                  <c:v>Торговая марка</c:v>
                </c:pt>
                <c:pt idx="2">
                  <c:v>Гибкость цен</c:v>
                </c:pt>
                <c:pt idx="3">
                  <c:v>Технология производства шоколадной продукции</c:v>
                </c:pt>
                <c:pt idx="4">
                  <c:v>Технология производства сахаристых кондитерских изделий</c:v>
                </c:pt>
                <c:pt idx="5">
                  <c:v>Отличительная черта (фишка)</c:v>
                </c:pt>
                <c:pt idx="6">
                  <c:v>Удобство по всем пунктам</c:v>
                </c:pt>
                <c:pt idx="7">
                  <c:v>Качество работы персонала</c:v>
                </c:pt>
                <c:pt idx="8">
                  <c:v>Деловые качества топ-менеджеров (руководителя)</c:v>
                </c:pt>
                <c:pt idx="9">
                  <c:v>Система автоматизации</c:v>
                </c:pt>
                <c:pt idx="10">
                  <c:v>Постоянная чистота</c:v>
                </c:pt>
              </c:strCache>
            </c:strRef>
          </c:cat>
          <c:val>
            <c:numRef>
              <c:f>'Многоугольник конк-ти (2)'!$D$2:$D$12</c:f>
              <c:numCache>
                <c:formatCode>General</c:formatCode>
                <c:ptCount val="11"/>
                <c:pt idx="0">
                  <c:v>7</c:v>
                </c:pt>
                <c:pt idx="1">
                  <c:v>7</c:v>
                </c:pt>
                <c:pt idx="2">
                  <c:v>8</c:v>
                </c:pt>
                <c:pt idx="3">
                  <c:v>7</c:v>
                </c:pt>
                <c:pt idx="4">
                  <c:v>7</c:v>
                </c:pt>
                <c:pt idx="5">
                  <c:v>8</c:v>
                </c:pt>
                <c:pt idx="6">
                  <c:v>8</c:v>
                </c:pt>
                <c:pt idx="7">
                  <c:v>8</c:v>
                </c:pt>
                <c:pt idx="8">
                  <c:v>7</c:v>
                </c:pt>
                <c:pt idx="9">
                  <c:v>7</c:v>
                </c:pt>
                <c:pt idx="10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BDD-4331-A5D5-28F0FA7133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353805824"/>
        <c:axId val="-353799840"/>
      </c:radarChart>
      <c:catAx>
        <c:axId val="-353805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ru-RU"/>
          </a:p>
        </c:txPr>
        <c:crossAx val="-353799840"/>
        <c:crosses val="autoZero"/>
        <c:auto val="1"/>
        <c:lblAlgn val="ctr"/>
        <c:lblOffset val="100"/>
        <c:noMultiLvlLbl val="0"/>
      </c:catAx>
      <c:valAx>
        <c:axId val="-3537998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ru-RU"/>
          </a:p>
        </c:txPr>
        <c:crossAx val="-3538058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71758208496918385"/>
          <c:y val="2.1646220148407374E-2"/>
          <c:w val="0.27317731523113925"/>
          <c:h val="0.1615898383072486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>
          <a:latin typeface="Times New Roman" panose="02020603050405020304" pitchFamily="18" charset="0"/>
          <a:cs typeface="Times New Roman" panose="02020603050405020304" pitchFamily="18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radarChart>
        <c:radarStyle val="marker"/>
        <c:varyColors val="0"/>
        <c:ser>
          <c:idx val="0"/>
          <c:order val="0"/>
          <c:tx>
            <c:strRef>
              <c:f>'Многоугольник конк-ти (2)'!$B$1</c:f>
              <c:strCache>
                <c:ptCount val="1"/>
                <c:pt idx="0">
                  <c:v>ООО «Кондитерская фабрика «ПОБЕДА»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'Многоугольник конк-ти (2)'!$A$2:$A$14</c:f>
              <c:strCache>
                <c:ptCount val="13"/>
                <c:pt idx="0">
                  <c:v>Концепция и известность (имидж)</c:v>
                </c:pt>
                <c:pt idx="1">
                  <c:v>Торговая марка</c:v>
                </c:pt>
                <c:pt idx="2">
                  <c:v>Гибкость цен</c:v>
                </c:pt>
                <c:pt idx="3">
                  <c:v>Технология производства шоколадной продукции</c:v>
                </c:pt>
                <c:pt idx="4">
                  <c:v>Технология производства сахаристых кондитерских изделий</c:v>
                </c:pt>
                <c:pt idx="5">
                  <c:v>Отличительная черта (фишка)</c:v>
                </c:pt>
                <c:pt idx="6">
                  <c:v>Удобство по всем пунктам</c:v>
                </c:pt>
                <c:pt idx="7">
                  <c:v>Качество работы персонала</c:v>
                </c:pt>
                <c:pt idx="8">
                  <c:v>Деловые качества топ-менеджеров (руководителя)</c:v>
                </c:pt>
                <c:pt idx="9">
                  <c:v>Система автоматизации</c:v>
                </c:pt>
                <c:pt idx="10">
                  <c:v>Постоянная чистота</c:v>
                </c:pt>
                <c:pt idx="11">
                  <c:v>Адекватный ценовой диапазон</c:v>
                </c:pt>
                <c:pt idx="12">
                  <c:v>Способность к творчеству</c:v>
                </c:pt>
              </c:strCache>
            </c:strRef>
          </c:cat>
          <c:val>
            <c:numRef>
              <c:f>'Многоугольник конк-ти (2)'!$B$2:$B$14</c:f>
              <c:numCache>
                <c:formatCode>General</c:formatCode>
                <c:ptCount val="13"/>
                <c:pt idx="0">
                  <c:v>8</c:v>
                </c:pt>
                <c:pt idx="1">
                  <c:v>9</c:v>
                </c:pt>
                <c:pt idx="2">
                  <c:v>8</c:v>
                </c:pt>
                <c:pt idx="3">
                  <c:v>8</c:v>
                </c:pt>
                <c:pt idx="4">
                  <c:v>8</c:v>
                </c:pt>
                <c:pt idx="5">
                  <c:v>7</c:v>
                </c:pt>
                <c:pt idx="6">
                  <c:v>6</c:v>
                </c:pt>
                <c:pt idx="7">
                  <c:v>8</c:v>
                </c:pt>
                <c:pt idx="8">
                  <c:v>7</c:v>
                </c:pt>
                <c:pt idx="9">
                  <c:v>8</c:v>
                </c:pt>
                <c:pt idx="10">
                  <c:v>7</c:v>
                </c:pt>
                <c:pt idx="11">
                  <c:v>8</c:v>
                </c:pt>
                <c:pt idx="12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5C-4C7A-BC05-0F3E65E892A9}"/>
            </c:ext>
          </c:extLst>
        </c:ser>
        <c:ser>
          <c:idx val="1"/>
          <c:order val="1"/>
          <c:tx>
            <c:strRef>
              <c:f>'Многоугольник конк-ти (2)'!$C$1</c:f>
              <c:strCache>
                <c:ptCount val="1"/>
                <c:pt idx="0">
                  <c:v>ООО «Кондитерское объединение «Славянка»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'Многоугольник конк-ти (2)'!$A$2:$A$14</c:f>
              <c:strCache>
                <c:ptCount val="13"/>
                <c:pt idx="0">
                  <c:v>Концепция и известность (имидж)</c:v>
                </c:pt>
                <c:pt idx="1">
                  <c:v>Торговая марка</c:v>
                </c:pt>
                <c:pt idx="2">
                  <c:v>Гибкость цен</c:v>
                </c:pt>
                <c:pt idx="3">
                  <c:v>Технология производства шоколадной продукции</c:v>
                </c:pt>
                <c:pt idx="4">
                  <c:v>Технология производства сахаристых кондитерских изделий</c:v>
                </c:pt>
                <c:pt idx="5">
                  <c:v>Отличительная черта (фишка)</c:v>
                </c:pt>
                <c:pt idx="6">
                  <c:v>Удобство по всем пунктам</c:v>
                </c:pt>
                <c:pt idx="7">
                  <c:v>Качество работы персонала</c:v>
                </c:pt>
                <c:pt idx="8">
                  <c:v>Деловые качества топ-менеджеров (руководителя)</c:v>
                </c:pt>
                <c:pt idx="9">
                  <c:v>Система автоматизации</c:v>
                </c:pt>
                <c:pt idx="10">
                  <c:v>Постоянная чистота</c:v>
                </c:pt>
                <c:pt idx="11">
                  <c:v>Адекватный ценовой диапазон</c:v>
                </c:pt>
                <c:pt idx="12">
                  <c:v>Способность к творчеству</c:v>
                </c:pt>
              </c:strCache>
            </c:strRef>
          </c:cat>
          <c:val>
            <c:numRef>
              <c:f>'Многоугольник конк-ти (2)'!$C$2:$C$14</c:f>
              <c:numCache>
                <c:formatCode>General</c:formatCode>
                <c:ptCount val="13"/>
                <c:pt idx="0">
                  <c:v>8</c:v>
                </c:pt>
                <c:pt idx="1">
                  <c:v>7</c:v>
                </c:pt>
                <c:pt idx="2">
                  <c:v>8</c:v>
                </c:pt>
                <c:pt idx="3">
                  <c:v>8</c:v>
                </c:pt>
                <c:pt idx="4">
                  <c:v>7</c:v>
                </c:pt>
                <c:pt idx="5">
                  <c:v>6</c:v>
                </c:pt>
                <c:pt idx="6">
                  <c:v>7</c:v>
                </c:pt>
                <c:pt idx="7">
                  <c:v>6</c:v>
                </c:pt>
                <c:pt idx="8">
                  <c:v>4</c:v>
                </c:pt>
                <c:pt idx="9">
                  <c:v>6</c:v>
                </c:pt>
                <c:pt idx="10">
                  <c:v>6</c:v>
                </c:pt>
                <c:pt idx="11">
                  <c:v>6</c:v>
                </c:pt>
                <c:pt idx="12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B5C-4C7A-BC05-0F3E65E892A9}"/>
            </c:ext>
          </c:extLst>
        </c:ser>
        <c:ser>
          <c:idx val="2"/>
          <c:order val="2"/>
          <c:tx>
            <c:strRef>
              <c:f>'Многоугольник конк-ти (2)'!$D$1</c:f>
              <c:strCache>
                <c:ptCount val="1"/>
                <c:pt idx="0">
                  <c:v>ОАО «Кондитерский концерн Бабаевский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'Многоугольник конк-ти (2)'!$A$2:$A$14</c:f>
              <c:strCache>
                <c:ptCount val="13"/>
                <c:pt idx="0">
                  <c:v>Концепция и известность (имидж)</c:v>
                </c:pt>
                <c:pt idx="1">
                  <c:v>Торговая марка</c:v>
                </c:pt>
                <c:pt idx="2">
                  <c:v>Гибкость цен</c:v>
                </c:pt>
                <c:pt idx="3">
                  <c:v>Технология производства шоколадной продукции</c:v>
                </c:pt>
                <c:pt idx="4">
                  <c:v>Технология производства сахаристых кондитерских изделий</c:v>
                </c:pt>
                <c:pt idx="5">
                  <c:v>Отличительная черта (фишка)</c:v>
                </c:pt>
                <c:pt idx="6">
                  <c:v>Удобство по всем пунктам</c:v>
                </c:pt>
                <c:pt idx="7">
                  <c:v>Качество работы персонала</c:v>
                </c:pt>
                <c:pt idx="8">
                  <c:v>Деловые качества топ-менеджеров (руководителя)</c:v>
                </c:pt>
                <c:pt idx="9">
                  <c:v>Система автоматизации</c:v>
                </c:pt>
                <c:pt idx="10">
                  <c:v>Постоянная чистота</c:v>
                </c:pt>
                <c:pt idx="11">
                  <c:v>Адекватный ценовой диапазон</c:v>
                </c:pt>
                <c:pt idx="12">
                  <c:v>Способность к творчеству</c:v>
                </c:pt>
              </c:strCache>
            </c:strRef>
          </c:cat>
          <c:val>
            <c:numRef>
              <c:f>'Многоугольник конк-ти (2)'!$D$2:$D$14</c:f>
              <c:numCache>
                <c:formatCode>General</c:formatCode>
                <c:ptCount val="13"/>
                <c:pt idx="0">
                  <c:v>7</c:v>
                </c:pt>
                <c:pt idx="1">
                  <c:v>7</c:v>
                </c:pt>
                <c:pt idx="2">
                  <c:v>8</c:v>
                </c:pt>
                <c:pt idx="3">
                  <c:v>7</c:v>
                </c:pt>
                <c:pt idx="4">
                  <c:v>7</c:v>
                </c:pt>
                <c:pt idx="5">
                  <c:v>8</c:v>
                </c:pt>
                <c:pt idx="6">
                  <c:v>8</c:v>
                </c:pt>
                <c:pt idx="7">
                  <c:v>8</c:v>
                </c:pt>
                <c:pt idx="8">
                  <c:v>7</c:v>
                </c:pt>
                <c:pt idx="9">
                  <c:v>7</c:v>
                </c:pt>
                <c:pt idx="10">
                  <c:v>7</c:v>
                </c:pt>
                <c:pt idx="11">
                  <c:v>7</c:v>
                </c:pt>
                <c:pt idx="12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B5C-4C7A-BC05-0F3E65E892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42825976"/>
        <c:axId val="742824336"/>
      </c:radarChart>
      <c:catAx>
        <c:axId val="742825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ru-RU"/>
          </a:p>
        </c:txPr>
        <c:crossAx val="742824336"/>
        <c:crosses val="autoZero"/>
        <c:auto val="1"/>
        <c:lblAlgn val="ctr"/>
        <c:lblOffset val="100"/>
        <c:noMultiLvlLbl val="0"/>
      </c:catAx>
      <c:valAx>
        <c:axId val="7428243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ru-RU"/>
          </a:p>
        </c:txPr>
        <c:crossAx val="7428259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1926312050040011"/>
          <c:y val="2.5122121423586882E-2"/>
          <c:w val="0.54829229385191247"/>
          <c:h val="4.428570643603255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radarChart>
        <c:radarStyle val="marker"/>
        <c:varyColors val="0"/>
        <c:ser>
          <c:idx val="0"/>
          <c:order val="0"/>
          <c:tx>
            <c:strRef>
              <c:f>'Многоугольник конк-ти (2)'!$B$1</c:f>
              <c:strCache>
                <c:ptCount val="1"/>
                <c:pt idx="0">
                  <c:v>ООО «Кондитерская фабрика «ПОБЕДА»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'Многоугольник конк-ти (2)'!$A$2:$A$15</c:f>
              <c:strCache>
                <c:ptCount val="13"/>
                <c:pt idx="0">
                  <c:v>Концепция и известность (имидж)</c:v>
                </c:pt>
                <c:pt idx="1">
                  <c:v>Торговая марка</c:v>
                </c:pt>
                <c:pt idx="2">
                  <c:v>Гибкость цен</c:v>
                </c:pt>
                <c:pt idx="3">
                  <c:v>Технология производства шоколадной продукции</c:v>
                </c:pt>
                <c:pt idx="4">
                  <c:v>Технология производства сахаристых кондитерских изделий</c:v>
                </c:pt>
                <c:pt idx="5">
                  <c:v>Отличительная черта (фишка)</c:v>
                </c:pt>
                <c:pt idx="6">
                  <c:v>Удобство по всем пунктам</c:v>
                </c:pt>
                <c:pt idx="7">
                  <c:v>Качество работы персонала</c:v>
                </c:pt>
                <c:pt idx="8">
                  <c:v>Деловые качества топ-менеджеров (руководителя)</c:v>
                </c:pt>
                <c:pt idx="9">
                  <c:v>Система автоматизации</c:v>
                </c:pt>
                <c:pt idx="10">
                  <c:v>Постоянная чистота</c:v>
                </c:pt>
                <c:pt idx="11">
                  <c:v>Адекватный ценовой диапазон</c:v>
                </c:pt>
                <c:pt idx="12">
                  <c:v>Способность к творчеству</c:v>
                </c:pt>
              </c:strCache>
            </c:strRef>
          </c:cat>
          <c:val>
            <c:numRef>
              <c:f>'Многоугольник конк-ти (2)'!$B$2:$B$15</c:f>
              <c:numCache>
                <c:formatCode>General</c:formatCode>
                <c:ptCount val="14"/>
                <c:pt idx="0">
                  <c:v>8</c:v>
                </c:pt>
                <c:pt idx="1">
                  <c:v>9</c:v>
                </c:pt>
                <c:pt idx="2">
                  <c:v>8</c:v>
                </c:pt>
                <c:pt idx="3">
                  <c:v>8</c:v>
                </c:pt>
                <c:pt idx="4">
                  <c:v>8</c:v>
                </c:pt>
                <c:pt idx="5">
                  <c:v>7</c:v>
                </c:pt>
                <c:pt idx="6">
                  <c:v>6</c:v>
                </c:pt>
                <c:pt idx="7">
                  <c:v>8</c:v>
                </c:pt>
                <c:pt idx="8">
                  <c:v>7</c:v>
                </c:pt>
                <c:pt idx="9">
                  <c:v>8</c:v>
                </c:pt>
                <c:pt idx="10">
                  <c:v>7</c:v>
                </c:pt>
                <c:pt idx="11">
                  <c:v>8</c:v>
                </c:pt>
                <c:pt idx="12">
                  <c:v>7</c:v>
                </c:pt>
                <c:pt idx="13" formatCode="_(* #,##0.00_);_(* \(#,##0.00\);_(* &quot;-&quot;??_);_(@_)">
                  <c:v>7.615384615384615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A8-4BDD-B612-A39FD85BACC8}"/>
            </c:ext>
          </c:extLst>
        </c:ser>
        <c:ser>
          <c:idx val="1"/>
          <c:order val="1"/>
          <c:tx>
            <c:strRef>
              <c:f>'Многоугольник конк-ти (2)'!$C$1</c:f>
              <c:strCache>
                <c:ptCount val="1"/>
                <c:pt idx="0">
                  <c:v>ООО «Кондитерское объединение «Славянка»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'Многоугольник конк-ти (2)'!$A$2:$A$15</c:f>
              <c:strCache>
                <c:ptCount val="13"/>
                <c:pt idx="0">
                  <c:v>Концепция и известность (имидж)</c:v>
                </c:pt>
                <c:pt idx="1">
                  <c:v>Торговая марка</c:v>
                </c:pt>
                <c:pt idx="2">
                  <c:v>Гибкость цен</c:v>
                </c:pt>
                <c:pt idx="3">
                  <c:v>Технология производства шоколадной продукции</c:v>
                </c:pt>
                <c:pt idx="4">
                  <c:v>Технология производства сахаристых кондитерских изделий</c:v>
                </c:pt>
                <c:pt idx="5">
                  <c:v>Отличительная черта (фишка)</c:v>
                </c:pt>
                <c:pt idx="6">
                  <c:v>Удобство по всем пунктам</c:v>
                </c:pt>
                <c:pt idx="7">
                  <c:v>Качество работы персонала</c:v>
                </c:pt>
                <c:pt idx="8">
                  <c:v>Деловые качества топ-менеджеров (руководителя)</c:v>
                </c:pt>
                <c:pt idx="9">
                  <c:v>Система автоматизации</c:v>
                </c:pt>
                <c:pt idx="10">
                  <c:v>Постоянная чистота</c:v>
                </c:pt>
                <c:pt idx="11">
                  <c:v>Адекватный ценовой диапазон</c:v>
                </c:pt>
                <c:pt idx="12">
                  <c:v>Способность к творчеству</c:v>
                </c:pt>
              </c:strCache>
            </c:strRef>
          </c:cat>
          <c:val>
            <c:numRef>
              <c:f>'Многоугольник конк-ти (2)'!$C$2:$C$15</c:f>
              <c:numCache>
                <c:formatCode>General</c:formatCode>
                <c:ptCount val="14"/>
                <c:pt idx="0">
                  <c:v>8</c:v>
                </c:pt>
                <c:pt idx="1">
                  <c:v>7</c:v>
                </c:pt>
                <c:pt idx="2">
                  <c:v>8</c:v>
                </c:pt>
                <c:pt idx="3">
                  <c:v>8</c:v>
                </c:pt>
                <c:pt idx="4">
                  <c:v>7</c:v>
                </c:pt>
                <c:pt idx="5">
                  <c:v>6</c:v>
                </c:pt>
                <c:pt idx="6">
                  <c:v>7</c:v>
                </c:pt>
                <c:pt idx="7">
                  <c:v>6</c:v>
                </c:pt>
                <c:pt idx="8">
                  <c:v>4</c:v>
                </c:pt>
                <c:pt idx="9">
                  <c:v>6</c:v>
                </c:pt>
                <c:pt idx="10">
                  <c:v>6</c:v>
                </c:pt>
                <c:pt idx="11">
                  <c:v>6</c:v>
                </c:pt>
                <c:pt idx="12">
                  <c:v>8</c:v>
                </c:pt>
                <c:pt idx="13" formatCode="_(* #,##0.00_);_(* \(#,##0.00\);_(* &quot;-&quot;??_);_(@_)">
                  <c:v>6.6923076923076925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9A8-4BDD-B612-A39FD85BACC8}"/>
            </c:ext>
          </c:extLst>
        </c:ser>
        <c:ser>
          <c:idx val="2"/>
          <c:order val="2"/>
          <c:tx>
            <c:strRef>
              <c:f>'Многоугольник конк-ти (2)'!$D$1</c:f>
              <c:strCache>
                <c:ptCount val="1"/>
                <c:pt idx="0">
                  <c:v>ОАО «Кондитерский концерн Бабаевский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'Многоугольник конк-ти (2)'!$A$2:$A$15</c:f>
              <c:strCache>
                <c:ptCount val="13"/>
                <c:pt idx="0">
                  <c:v>Концепция и известность (имидж)</c:v>
                </c:pt>
                <c:pt idx="1">
                  <c:v>Торговая марка</c:v>
                </c:pt>
                <c:pt idx="2">
                  <c:v>Гибкость цен</c:v>
                </c:pt>
                <c:pt idx="3">
                  <c:v>Технология производства шоколадной продукции</c:v>
                </c:pt>
                <c:pt idx="4">
                  <c:v>Технология производства сахаристых кондитерских изделий</c:v>
                </c:pt>
                <c:pt idx="5">
                  <c:v>Отличительная черта (фишка)</c:v>
                </c:pt>
                <c:pt idx="6">
                  <c:v>Удобство по всем пунктам</c:v>
                </c:pt>
                <c:pt idx="7">
                  <c:v>Качество работы персонала</c:v>
                </c:pt>
                <c:pt idx="8">
                  <c:v>Деловые качества топ-менеджеров (руководителя)</c:v>
                </c:pt>
                <c:pt idx="9">
                  <c:v>Система автоматизации</c:v>
                </c:pt>
                <c:pt idx="10">
                  <c:v>Постоянная чистота</c:v>
                </c:pt>
                <c:pt idx="11">
                  <c:v>Адекватный ценовой диапазон</c:v>
                </c:pt>
                <c:pt idx="12">
                  <c:v>Способность к творчеству</c:v>
                </c:pt>
              </c:strCache>
            </c:strRef>
          </c:cat>
          <c:val>
            <c:numRef>
              <c:f>'Многоугольник конк-ти (2)'!$D$2:$D$15</c:f>
              <c:numCache>
                <c:formatCode>General</c:formatCode>
                <c:ptCount val="14"/>
                <c:pt idx="0">
                  <c:v>7</c:v>
                </c:pt>
                <c:pt idx="1">
                  <c:v>7</c:v>
                </c:pt>
                <c:pt idx="2">
                  <c:v>8</c:v>
                </c:pt>
                <c:pt idx="3">
                  <c:v>7</c:v>
                </c:pt>
                <c:pt idx="4">
                  <c:v>7</c:v>
                </c:pt>
                <c:pt idx="5">
                  <c:v>8</c:v>
                </c:pt>
                <c:pt idx="6">
                  <c:v>8</c:v>
                </c:pt>
                <c:pt idx="7">
                  <c:v>8</c:v>
                </c:pt>
                <c:pt idx="8">
                  <c:v>7</c:v>
                </c:pt>
                <c:pt idx="9">
                  <c:v>7</c:v>
                </c:pt>
                <c:pt idx="10">
                  <c:v>7</c:v>
                </c:pt>
                <c:pt idx="11">
                  <c:v>7</c:v>
                </c:pt>
                <c:pt idx="12">
                  <c:v>8</c:v>
                </c:pt>
                <c:pt idx="13" formatCode="_(* #,##0.00_);_(* \(#,##0.00\);_(* &quot;-&quot;??_);_(@_)">
                  <c:v>7.384615384615385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9A8-4BDD-B612-A39FD85BACC8}"/>
            </c:ext>
          </c:extLst>
        </c:ser>
        <c:ser>
          <c:idx val="3"/>
          <c:order val="3"/>
          <c:tx>
            <c:strRef>
              <c:f>'Многоугольник конк-ти (2)'!$E$1</c:f>
              <c:strCache>
                <c:ptCount val="1"/>
                <c:pt idx="0">
                  <c:v>ОАО «Воронежская кондитерская фабрика»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'Многоугольник конк-ти (2)'!$A$2:$A$15</c:f>
              <c:strCache>
                <c:ptCount val="13"/>
                <c:pt idx="0">
                  <c:v>Концепция и известность (имидж)</c:v>
                </c:pt>
                <c:pt idx="1">
                  <c:v>Торговая марка</c:v>
                </c:pt>
                <c:pt idx="2">
                  <c:v>Гибкость цен</c:v>
                </c:pt>
                <c:pt idx="3">
                  <c:v>Технология производства шоколадной продукции</c:v>
                </c:pt>
                <c:pt idx="4">
                  <c:v>Технология производства сахаристых кондитерских изделий</c:v>
                </c:pt>
                <c:pt idx="5">
                  <c:v>Отличительная черта (фишка)</c:v>
                </c:pt>
                <c:pt idx="6">
                  <c:v>Удобство по всем пунктам</c:v>
                </c:pt>
                <c:pt idx="7">
                  <c:v>Качество работы персонала</c:v>
                </c:pt>
                <c:pt idx="8">
                  <c:v>Деловые качества топ-менеджеров (руководителя)</c:v>
                </c:pt>
                <c:pt idx="9">
                  <c:v>Система автоматизации</c:v>
                </c:pt>
                <c:pt idx="10">
                  <c:v>Постоянная чистота</c:v>
                </c:pt>
                <c:pt idx="11">
                  <c:v>Адекватный ценовой диапазон</c:v>
                </c:pt>
                <c:pt idx="12">
                  <c:v>Способность к творчеству</c:v>
                </c:pt>
              </c:strCache>
            </c:strRef>
          </c:cat>
          <c:val>
            <c:numRef>
              <c:f>'Многоугольник конк-ти (2)'!$E$2:$E$15</c:f>
              <c:numCache>
                <c:formatCode>General</c:formatCode>
                <c:ptCount val="14"/>
                <c:pt idx="0">
                  <c:v>5</c:v>
                </c:pt>
                <c:pt idx="1">
                  <c:v>7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8</c:v>
                </c:pt>
                <c:pt idx="6">
                  <c:v>5</c:v>
                </c:pt>
                <c:pt idx="7">
                  <c:v>7</c:v>
                </c:pt>
                <c:pt idx="8">
                  <c:v>7</c:v>
                </c:pt>
                <c:pt idx="9">
                  <c:v>8</c:v>
                </c:pt>
                <c:pt idx="10">
                  <c:v>8</c:v>
                </c:pt>
                <c:pt idx="11">
                  <c:v>6</c:v>
                </c:pt>
                <c:pt idx="12">
                  <c:v>6</c:v>
                </c:pt>
                <c:pt idx="13" formatCode="0.00">
                  <c:v>6.5384615384615383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9A8-4BDD-B612-A39FD85BAC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4312864"/>
        <c:axId val="604311880"/>
      </c:radarChart>
      <c:catAx>
        <c:axId val="604312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ru-RU"/>
          </a:p>
        </c:txPr>
        <c:crossAx val="604311880"/>
        <c:crosses val="autoZero"/>
        <c:auto val="1"/>
        <c:lblAlgn val="ctr"/>
        <c:lblOffset val="100"/>
        <c:noMultiLvlLbl val="0"/>
      </c:catAx>
      <c:valAx>
        <c:axId val="604311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ru-RU"/>
          </a:p>
        </c:txPr>
        <c:crossAx val="6043128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3.9824648487154495E-2"/>
          <c:y val="4.3010752688172046E-2"/>
          <c:w val="0.94329798913599805"/>
          <c:h val="5.294358366494510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>
          <a:latin typeface="Times New Roman" panose="02020603050405020304" pitchFamily="18" charset="0"/>
          <a:cs typeface="Times New Roman" panose="02020603050405020304" pitchFamily="18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3941072825506841"/>
          <c:y val="0.12818742101681735"/>
          <c:w val="0.40328013074254787"/>
          <c:h val="0.8029149765644169"/>
        </c:manualLayout>
      </c:layout>
      <c:radarChart>
        <c:radarStyle val="marker"/>
        <c:varyColors val="0"/>
        <c:ser>
          <c:idx val="0"/>
          <c:order val="0"/>
          <c:tx>
            <c:strRef>
              <c:f>'Многоугольник SNW'!$B$1</c:f>
              <c:strCache>
                <c:ptCount val="1"/>
                <c:pt idx="0">
                  <c:v>ООО «Кондитерская фабрика «ПОБЕДА»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'Многоугольник SNW'!$A$2:$A$11</c:f>
              <c:strCache>
                <c:ptCount val="10"/>
                <c:pt idx="0">
                  <c:v>Уровень  стратегического  менеджмента  в организации</c:v>
                </c:pt>
                <c:pt idx="1">
                  <c:v>Уровень  стратегического  менеджмента  в организации</c:v>
                </c:pt>
                <c:pt idx="2">
                  <c:v>               1 Отдел исследований и разработок</c:v>
                </c:pt>
                <c:pt idx="3">
                  <c:v>              2. Департамент интегрированных поставок и закупок</c:v>
                </c:pt>
                <c:pt idx="4">
                  <c:v>             3. Производство</c:v>
                </c:pt>
                <c:pt idx="5">
                  <c:v>           4. Отделы маркетинга и продаж</c:v>
                </c:pt>
                <c:pt idx="6">
                  <c:v>Соответствие организационной структуры выбранной стратегии (перспективным планам)</c:v>
                </c:pt>
                <c:pt idx="7">
                  <c:v>Общее финансовое положение</c:v>
                </c:pt>
                <c:pt idx="8">
                  <c:v>Конкурентоспособность продуктов</c:v>
                </c:pt>
                <c:pt idx="9">
                  <c:v>Соответствие  структуры  цепочки  ценностей лучшим практикам </c:v>
                </c:pt>
              </c:strCache>
            </c:strRef>
          </c:cat>
          <c:val>
            <c:numRef>
              <c:f>'Многоугольник SNW'!$B$2:$B$11</c:f>
              <c:numCache>
                <c:formatCode>General</c:formatCode>
                <c:ptCount val="10"/>
                <c:pt idx="0">
                  <c:v>9</c:v>
                </c:pt>
                <c:pt idx="1">
                  <c:v>9</c:v>
                </c:pt>
                <c:pt idx="2">
                  <c:v>8</c:v>
                </c:pt>
                <c:pt idx="3">
                  <c:v>8</c:v>
                </c:pt>
                <c:pt idx="4">
                  <c:v>6</c:v>
                </c:pt>
                <c:pt idx="5">
                  <c:v>6</c:v>
                </c:pt>
                <c:pt idx="6">
                  <c:v>5</c:v>
                </c:pt>
                <c:pt idx="7">
                  <c:v>7</c:v>
                </c:pt>
                <c:pt idx="8">
                  <c:v>6</c:v>
                </c:pt>
                <c:pt idx="9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68-49FB-B1D4-EAA6C45AD6E0}"/>
            </c:ext>
          </c:extLst>
        </c:ser>
        <c:ser>
          <c:idx val="1"/>
          <c:order val="1"/>
          <c:tx>
            <c:strRef>
              <c:f>'Многоугольник SNW'!$C$1</c:f>
              <c:strCache>
                <c:ptCount val="1"/>
                <c:pt idx="0">
                  <c:v>ООО «Кондитерское объединение «Славянка»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'Многоугольник SNW'!$A$2:$A$11</c:f>
              <c:strCache>
                <c:ptCount val="10"/>
                <c:pt idx="0">
                  <c:v>Уровень  стратегического  менеджмента  в организации</c:v>
                </c:pt>
                <c:pt idx="1">
                  <c:v>Уровень  стратегического  менеджмента  в организации</c:v>
                </c:pt>
                <c:pt idx="2">
                  <c:v>               1 Отдел исследований и разработок</c:v>
                </c:pt>
                <c:pt idx="3">
                  <c:v>              2. Департамент интегрированных поставок и закупок</c:v>
                </c:pt>
                <c:pt idx="4">
                  <c:v>             3. Производство</c:v>
                </c:pt>
                <c:pt idx="5">
                  <c:v>           4. Отделы маркетинга и продаж</c:v>
                </c:pt>
                <c:pt idx="6">
                  <c:v>Соответствие организационной структуры выбранной стратегии (перспективным планам)</c:v>
                </c:pt>
                <c:pt idx="7">
                  <c:v>Общее финансовое положение</c:v>
                </c:pt>
                <c:pt idx="8">
                  <c:v>Конкурентоспособность продуктов</c:v>
                </c:pt>
                <c:pt idx="9">
                  <c:v>Соответствие  структуры  цепочки  ценностей лучшим практикам </c:v>
                </c:pt>
              </c:strCache>
            </c:strRef>
          </c:cat>
          <c:val>
            <c:numRef>
              <c:f>'Многоугольник SNW'!$C$2:$C$11</c:f>
              <c:numCache>
                <c:formatCode>General</c:formatCode>
                <c:ptCount val="10"/>
                <c:pt idx="0">
                  <c:v>8</c:v>
                </c:pt>
                <c:pt idx="1">
                  <c:v>8</c:v>
                </c:pt>
                <c:pt idx="2">
                  <c:v>8</c:v>
                </c:pt>
                <c:pt idx="3">
                  <c:v>7</c:v>
                </c:pt>
                <c:pt idx="4">
                  <c:v>6</c:v>
                </c:pt>
                <c:pt idx="5">
                  <c:v>7</c:v>
                </c:pt>
                <c:pt idx="6">
                  <c:v>6</c:v>
                </c:pt>
                <c:pt idx="7">
                  <c:v>8</c:v>
                </c:pt>
                <c:pt idx="8">
                  <c:v>6</c:v>
                </c:pt>
                <c:pt idx="9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068-49FB-B1D4-EAA6C45AD6E0}"/>
            </c:ext>
          </c:extLst>
        </c:ser>
        <c:ser>
          <c:idx val="2"/>
          <c:order val="2"/>
          <c:tx>
            <c:strRef>
              <c:f>'Многоугольник SNW'!$D$1</c:f>
              <c:strCache>
                <c:ptCount val="1"/>
                <c:pt idx="0">
                  <c:v>ОАО «Кондитерский концерн Бабаевский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'Многоугольник SNW'!$A$2:$A$11</c:f>
              <c:strCache>
                <c:ptCount val="10"/>
                <c:pt idx="0">
                  <c:v>Уровень  стратегического  менеджмента  в организации</c:v>
                </c:pt>
                <c:pt idx="1">
                  <c:v>Уровень  стратегического  менеджмента  в организации</c:v>
                </c:pt>
                <c:pt idx="2">
                  <c:v>               1 Отдел исследований и разработок</c:v>
                </c:pt>
                <c:pt idx="3">
                  <c:v>              2. Департамент интегрированных поставок и закупок</c:v>
                </c:pt>
                <c:pt idx="4">
                  <c:v>             3. Производство</c:v>
                </c:pt>
                <c:pt idx="5">
                  <c:v>           4. Отделы маркетинга и продаж</c:v>
                </c:pt>
                <c:pt idx="6">
                  <c:v>Соответствие организационной структуры выбранной стратегии (перспективным планам)</c:v>
                </c:pt>
                <c:pt idx="7">
                  <c:v>Общее финансовое положение</c:v>
                </c:pt>
                <c:pt idx="8">
                  <c:v>Конкурентоспособность продуктов</c:v>
                </c:pt>
                <c:pt idx="9">
                  <c:v>Соответствие  структуры  цепочки  ценностей лучшим практикам </c:v>
                </c:pt>
              </c:strCache>
            </c:strRef>
          </c:cat>
          <c:val>
            <c:numRef>
              <c:f>'Многоугольник SNW'!$D$2:$D$11</c:f>
              <c:numCache>
                <c:formatCode>General</c:formatCode>
                <c:ptCount val="10"/>
                <c:pt idx="0">
                  <c:v>7</c:v>
                </c:pt>
                <c:pt idx="1">
                  <c:v>8</c:v>
                </c:pt>
                <c:pt idx="2">
                  <c:v>7</c:v>
                </c:pt>
                <c:pt idx="3">
                  <c:v>7</c:v>
                </c:pt>
                <c:pt idx="4">
                  <c:v>8</c:v>
                </c:pt>
                <c:pt idx="5">
                  <c:v>8</c:v>
                </c:pt>
                <c:pt idx="6">
                  <c:v>8</c:v>
                </c:pt>
                <c:pt idx="7">
                  <c:v>7</c:v>
                </c:pt>
                <c:pt idx="8">
                  <c:v>7</c:v>
                </c:pt>
                <c:pt idx="9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068-49FB-B1D4-EAA6C45AD6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353805824"/>
        <c:axId val="-353799840"/>
      </c:radarChart>
      <c:catAx>
        <c:axId val="-353805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ru-RU"/>
          </a:p>
        </c:txPr>
        <c:crossAx val="-353799840"/>
        <c:crosses val="autoZero"/>
        <c:auto val="1"/>
        <c:lblAlgn val="ctr"/>
        <c:lblOffset val="100"/>
        <c:noMultiLvlLbl val="0"/>
      </c:catAx>
      <c:valAx>
        <c:axId val="-3537998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-3538058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71758208496918385"/>
          <c:y val="2.1646220148407374E-2"/>
          <c:w val="0.27317731523113925"/>
          <c:h val="0.1615898383072486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radarChart>
        <c:radarStyle val="marker"/>
        <c:varyColors val="0"/>
        <c:ser>
          <c:idx val="0"/>
          <c:order val="0"/>
          <c:tx>
            <c:strRef>
              <c:f>'Многоугольник SNW'!$B$1</c:f>
              <c:strCache>
                <c:ptCount val="1"/>
                <c:pt idx="0">
                  <c:v>ООО «Кондитерская фабрика «ПОБЕДА»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'Многоугольник SNW'!$A$2:$A$17</c:f>
              <c:strCache>
                <c:ptCount val="16"/>
                <c:pt idx="0">
                  <c:v>Уровень  стратегического  менеджмента  в организации</c:v>
                </c:pt>
                <c:pt idx="1">
                  <c:v>Уровень  стратегического  менеджмента  в организации</c:v>
                </c:pt>
                <c:pt idx="2">
                  <c:v>               1 Отдел исследований и разработок</c:v>
                </c:pt>
                <c:pt idx="3">
                  <c:v>              2. Департамент интегрированных поставок и закупок</c:v>
                </c:pt>
                <c:pt idx="4">
                  <c:v>             3. Производство</c:v>
                </c:pt>
                <c:pt idx="5">
                  <c:v>           4. Отделы маркетинга и продаж</c:v>
                </c:pt>
                <c:pt idx="6">
                  <c:v>Соответствие организационной структуры выбранной стратегии (перспективным планам)</c:v>
                </c:pt>
                <c:pt idx="7">
                  <c:v>Общее финансовое положение</c:v>
                </c:pt>
                <c:pt idx="8">
                  <c:v>Конкурентоспособность продуктов</c:v>
                </c:pt>
                <c:pt idx="9">
                  <c:v>Соответствие  структуры  цепочки  ценностей лучшим практикам </c:v>
                </c:pt>
                <c:pt idx="10">
                  <c:v>Уровень  (эффективность)  использования  в организации  информационных  технологий  и их соответствие современному уровню</c:v>
                </c:pt>
                <c:pt idx="11">
                  <c:v> Способность  к  реализации  на  рынке  новых продуктов (товаров, услуг)</c:v>
                </c:pt>
                <c:pt idx="12">
                  <c:v>Компетентность  персонала</c:v>
                </c:pt>
                <c:pt idx="13">
                  <c:v>Уровень маркетинга </c:v>
                </c:pt>
                <c:pt idx="14">
                  <c:v>Репутация на рынке</c:v>
                </c:pt>
                <c:pt idx="15">
                  <c:v> Способность менеджмента к лидерству </c:v>
                </c:pt>
              </c:strCache>
            </c:strRef>
          </c:cat>
          <c:val>
            <c:numRef>
              <c:f>'Многоугольник SNW'!$B$2:$B$17</c:f>
              <c:numCache>
                <c:formatCode>General</c:formatCode>
                <c:ptCount val="16"/>
                <c:pt idx="0">
                  <c:v>9</c:v>
                </c:pt>
                <c:pt idx="1">
                  <c:v>9</c:v>
                </c:pt>
                <c:pt idx="2">
                  <c:v>8</c:v>
                </c:pt>
                <c:pt idx="3">
                  <c:v>8</c:v>
                </c:pt>
                <c:pt idx="4">
                  <c:v>6</c:v>
                </c:pt>
                <c:pt idx="5">
                  <c:v>6</c:v>
                </c:pt>
                <c:pt idx="6">
                  <c:v>5</c:v>
                </c:pt>
                <c:pt idx="7">
                  <c:v>7</c:v>
                </c:pt>
                <c:pt idx="8">
                  <c:v>6</c:v>
                </c:pt>
                <c:pt idx="9">
                  <c:v>5</c:v>
                </c:pt>
                <c:pt idx="10">
                  <c:v>8</c:v>
                </c:pt>
                <c:pt idx="11">
                  <c:v>8</c:v>
                </c:pt>
                <c:pt idx="12">
                  <c:v>8</c:v>
                </c:pt>
                <c:pt idx="13">
                  <c:v>8</c:v>
                </c:pt>
                <c:pt idx="14">
                  <c:v>8</c:v>
                </c:pt>
                <c:pt idx="15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DA-4540-B1EC-7BBE54E3D29F}"/>
            </c:ext>
          </c:extLst>
        </c:ser>
        <c:ser>
          <c:idx val="1"/>
          <c:order val="1"/>
          <c:tx>
            <c:strRef>
              <c:f>'Многоугольник SNW'!$C$1</c:f>
              <c:strCache>
                <c:ptCount val="1"/>
                <c:pt idx="0">
                  <c:v>ООО «Кондитерское объединение «Славянка»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'Многоугольник SNW'!$A$2:$A$17</c:f>
              <c:strCache>
                <c:ptCount val="16"/>
                <c:pt idx="0">
                  <c:v>Уровень  стратегического  менеджмента  в организации</c:v>
                </c:pt>
                <c:pt idx="1">
                  <c:v>Уровень  стратегического  менеджмента  в организации</c:v>
                </c:pt>
                <c:pt idx="2">
                  <c:v>               1 Отдел исследований и разработок</c:v>
                </c:pt>
                <c:pt idx="3">
                  <c:v>              2. Департамент интегрированных поставок и закупок</c:v>
                </c:pt>
                <c:pt idx="4">
                  <c:v>             3. Производство</c:v>
                </c:pt>
                <c:pt idx="5">
                  <c:v>           4. Отделы маркетинга и продаж</c:v>
                </c:pt>
                <c:pt idx="6">
                  <c:v>Соответствие организационной структуры выбранной стратегии (перспективным планам)</c:v>
                </c:pt>
                <c:pt idx="7">
                  <c:v>Общее финансовое положение</c:v>
                </c:pt>
                <c:pt idx="8">
                  <c:v>Конкурентоспособность продуктов</c:v>
                </c:pt>
                <c:pt idx="9">
                  <c:v>Соответствие  структуры  цепочки  ценностей лучшим практикам </c:v>
                </c:pt>
                <c:pt idx="10">
                  <c:v>Уровень  (эффективность)  использования  в организации  информационных  технологий  и их соответствие современному уровню</c:v>
                </c:pt>
                <c:pt idx="11">
                  <c:v> Способность  к  реализации  на  рынке  новых продуктов (товаров, услуг)</c:v>
                </c:pt>
                <c:pt idx="12">
                  <c:v>Компетентность  персонала</c:v>
                </c:pt>
                <c:pt idx="13">
                  <c:v>Уровень маркетинга </c:v>
                </c:pt>
                <c:pt idx="14">
                  <c:v>Репутация на рынке</c:v>
                </c:pt>
                <c:pt idx="15">
                  <c:v> Способность менеджмента к лидерству </c:v>
                </c:pt>
              </c:strCache>
            </c:strRef>
          </c:cat>
          <c:val>
            <c:numRef>
              <c:f>'Многоугольник SNW'!$C$2:$C$17</c:f>
              <c:numCache>
                <c:formatCode>General</c:formatCode>
                <c:ptCount val="16"/>
                <c:pt idx="0">
                  <c:v>8</c:v>
                </c:pt>
                <c:pt idx="1">
                  <c:v>8</c:v>
                </c:pt>
                <c:pt idx="2">
                  <c:v>8</c:v>
                </c:pt>
                <c:pt idx="3">
                  <c:v>7</c:v>
                </c:pt>
                <c:pt idx="4">
                  <c:v>6</c:v>
                </c:pt>
                <c:pt idx="5">
                  <c:v>7</c:v>
                </c:pt>
                <c:pt idx="6">
                  <c:v>6</c:v>
                </c:pt>
                <c:pt idx="7">
                  <c:v>8</c:v>
                </c:pt>
                <c:pt idx="8">
                  <c:v>6</c:v>
                </c:pt>
                <c:pt idx="9">
                  <c:v>6</c:v>
                </c:pt>
                <c:pt idx="10">
                  <c:v>6</c:v>
                </c:pt>
                <c:pt idx="11">
                  <c:v>7</c:v>
                </c:pt>
                <c:pt idx="12">
                  <c:v>6</c:v>
                </c:pt>
                <c:pt idx="13">
                  <c:v>8</c:v>
                </c:pt>
                <c:pt idx="14">
                  <c:v>7</c:v>
                </c:pt>
                <c:pt idx="15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7DA-4540-B1EC-7BBE54E3D29F}"/>
            </c:ext>
          </c:extLst>
        </c:ser>
        <c:ser>
          <c:idx val="2"/>
          <c:order val="2"/>
          <c:tx>
            <c:strRef>
              <c:f>'Многоугольник SNW'!$D$1</c:f>
              <c:strCache>
                <c:ptCount val="1"/>
                <c:pt idx="0">
                  <c:v>ОАО «Кондитерский концерн Бабаевский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'Многоугольник SNW'!$A$2:$A$17</c:f>
              <c:strCache>
                <c:ptCount val="16"/>
                <c:pt idx="0">
                  <c:v>Уровень  стратегического  менеджмента  в организации</c:v>
                </c:pt>
                <c:pt idx="1">
                  <c:v>Уровень  стратегического  менеджмента  в организации</c:v>
                </c:pt>
                <c:pt idx="2">
                  <c:v>               1 Отдел исследований и разработок</c:v>
                </c:pt>
                <c:pt idx="3">
                  <c:v>              2. Департамент интегрированных поставок и закупок</c:v>
                </c:pt>
                <c:pt idx="4">
                  <c:v>             3. Производство</c:v>
                </c:pt>
                <c:pt idx="5">
                  <c:v>           4. Отделы маркетинга и продаж</c:v>
                </c:pt>
                <c:pt idx="6">
                  <c:v>Соответствие организационной структуры выбранной стратегии (перспективным планам)</c:v>
                </c:pt>
                <c:pt idx="7">
                  <c:v>Общее финансовое положение</c:v>
                </c:pt>
                <c:pt idx="8">
                  <c:v>Конкурентоспособность продуктов</c:v>
                </c:pt>
                <c:pt idx="9">
                  <c:v>Соответствие  структуры  цепочки  ценностей лучшим практикам </c:v>
                </c:pt>
                <c:pt idx="10">
                  <c:v>Уровень  (эффективность)  использования  в организации  информационных  технологий  и их соответствие современному уровню</c:v>
                </c:pt>
                <c:pt idx="11">
                  <c:v> Способность  к  реализации  на  рынке  новых продуктов (товаров, услуг)</c:v>
                </c:pt>
                <c:pt idx="12">
                  <c:v>Компетентность  персонала</c:v>
                </c:pt>
                <c:pt idx="13">
                  <c:v>Уровень маркетинга </c:v>
                </c:pt>
                <c:pt idx="14">
                  <c:v>Репутация на рынке</c:v>
                </c:pt>
                <c:pt idx="15">
                  <c:v> Способность менеджмента к лидерству </c:v>
                </c:pt>
              </c:strCache>
            </c:strRef>
          </c:cat>
          <c:val>
            <c:numRef>
              <c:f>'Многоугольник SNW'!$D$2:$D$17</c:f>
              <c:numCache>
                <c:formatCode>General</c:formatCode>
                <c:ptCount val="16"/>
                <c:pt idx="0">
                  <c:v>7</c:v>
                </c:pt>
                <c:pt idx="1">
                  <c:v>8</c:v>
                </c:pt>
                <c:pt idx="2">
                  <c:v>7</c:v>
                </c:pt>
                <c:pt idx="3">
                  <c:v>7</c:v>
                </c:pt>
                <c:pt idx="4">
                  <c:v>8</c:v>
                </c:pt>
                <c:pt idx="5">
                  <c:v>8</c:v>
                </c:pt>
                <c:pt idx="6">
                  <c:v>8</c:v>
                </c:pt>
                <c:pt idx="7">
                  <c:v>7</c:v>
                </c:pt>
                <c:pt idx="8">
                  <c:v>7</c:v>
                </c:pt>
                <c:pt idx="9">
                  <c:v>7</c:v>
                </c:pt>
                <c:pt idx="10">
                  <c:v>7</c:v>
                </c:pt>
                <c:pt idx="11">
                  <c:v>5</c:v>
                </c:pt>
                <c:pt idx="12">
                  <c:v>7</c:v>
                </c:pt>
                <c:pt idx="13">
                  <c:v>5</c:v>
                </c:pt>
                <c:pt idx="14">
                  <c:v>4</c:v>
                </c:pt>
                <c:pt idx="15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7DA-4540-B1EC-7BBE54E3D2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42825976"/>
        <c:axId val="742824336"/>
      </c:radarChart>
      <c:catAx>
        <c:axId val="742825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ru-RU"/>
          </a:p>
        </c:txPr>
        <c:crossAx val="742824336"/>
        <c:crosses val="autoZero"/>
        <c:auto val="1"/>
        <c:lblAlgn val="ctr"/>
        <c:lblOffset val="100"/>
        <c:noMultiLvlLbl val="0"/>
      </c:catAx>
      <c:valAx>
        <c:axId val="7428243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ru-RU"/>
          </a:p>
        </c:txPr>
        <c:crossAx val="7428259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1926312050040011"/>
          <c:y val="2.5122121423586882E-2"/>
          <c:w val="0.54829229385191247"/>
          <c:h val="4.428570643603255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705136773445901"/>
          <c:y val="4.9633380917901343E-2"/>
          <c:w val="0.76925965163445464"/>
          <c:h val="0.73162260346595753"/>
        </c:manualLayout>
      </c:layout>
      <c:lineChart>
        <c:grouping val="standard"/>
        <c:varyColors val="0"/>
        <c:ser>
          <c:idx val="0"/>
          <c:order val="0"/>
          <c:tx>
            <c:strRef>
              <c:f>'Производство, Какао, шоколад и '!$A$2</c:f>
              <c:strCache>
                <c:ptCount val="1"/>
                <c:pt idx="0">
                  <c:v>Шоколад и продукты, содержащие какао, т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ot"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prstDash val="sysDot"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'Производство, Какао, шоколад и '!$B$1:$G$1</c:f>
              <c:numCache>
                <c:formatCode>General</c:formatCode>
                <c:ptCount val="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</c:numCache>
            </c:numRef>
          </c:cat>
          <c:val>
            <c:numRef>
              <c:f>'Производство, Какао, шоколад и '!$B$2:$G$2</c:f>
              <c:numCache>
                <c:formatCode>_-* #\ ##0.0_-;\-* #\ ##0.0_-;_-* "-"??_-;_-@_-</c:formatCode>
                <c:ptCount val="6"/>
                <c:pt idx="0">
                  <c:v>1142480.07</c:v>
                </c:pt>
                <c:pt idx="1">
                  <c:v>1146206.5900000001</c:v>
                </c:pt>
                <c:pt idx="2">
                  <c:v>1093697.76</c:v>
                </c:pt>
                <c:pt idx="3">
                  <c:v>1128908.97</c:v>
                </c:pt>
                <c:pt idx="4">
                  <c:v>1182589.3500000001</c:v>
                </c:pt>
                <c:pt idx="5">
                  <c:v>1061035.3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1F-4314-BB1D-B1FEBE79255C}"/>
            </c:ext>
          </c:extLst>
        </c:ser>
        <c:ser>
          <c:idx val="1"/>
          <c:order val="1"/>
          <c:tx>
            <c:strRef>
              <c:f>'Производство, Какао, шоколад и '!$A$3</c:f>
              <c:strCache>
                <c:ptCount val="1"/>
                <c:pt idx="0">
                  <c:v>Изделия кондитерские сахаристые, т</c:v>
                </c:pt>
              </c:strCache>
            </c:strRef>
          </c:tx>
          <c:spPr>
            <a:ln w="28575" cap="rnd">
              <a:solidFill>
                <a:schemeClr val="accent2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  <a:prstDash val="dash"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'Производство, Какао, шоколад и '!$B$1:$G$1</c:f>
              <c:numCache>
                <c:formatCode>General</c:formatCode>
                <c:ptCount val="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</c:numCache>
            </c:numRef>
          </c:cat>
          <c:val>
            <c:numRef>
              <c:f>'Производство, Какао, шоколад и '!$B$3:$G$3</c:f>
              <c:numCache>
                <c:formatCode>_-* #\ ##0.0_-;\-* #\ ##0.0_-;_-* "-"??_-;_-@_-</c:formatCode>
                <c:ptCount val="6"/>
                <c:pt idx="0">
                  <c:v>562015.28</c:v>
                </c:pt>
                <c:pt idx="1">
                  <c:v>566123.38</c:v>
                </c:pt>
                <c:pt idx="2">
                  <c:v>680053.87</c:v>
                </c:pt>
                <c:pt idx="3">
                  <c:v>727907.33</c:v>
                </c:pt>
                <c:pt idx="4">
                  <c:v>684589.64</c:v>
                </c:pt>
                <c:pt idx="5">
                  <c:v>621978.09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1F-4314-BB1D-B1FEBE79255C}"/>
            </c:ext>
          </c:extLst>
        </c:ser>
        <c:ser>
          <c:idx val="2"/>
          <c:order val="2"/>
          <c:tx>
            <c:strRef>
              <c:f>'Производство, Какао, шоколад и '!$A$4</c:f>
              <c:strCache>
                <c:ptCount val="1"/>
                <c:pt idx="0">
                  <c:v>Шоколад в упакованном виде, т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'Производство, Какао, шоколад и '!$B$1:$G$1</c:f>
              <c:numCache>
                <c:formatCode>General</c:formatCode>
                <c:ptCount val="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</c:numCache>
            </c:numRef>
          </c:cat>
          <c:val>
            <c:numRef>
              <c:f>'Производство, Какао, шоколад и '!$B$4:$G$4</c:f>
              <c:numCache>
                <c:formatCode>_-* #\ ##0.0_-;\-* #\ ##0.0_-;_-* "-"??_-;_-@_-</c:formatCode>
                <c:ptCount val="6"/>
                <c:pt idx="0">
                  <c:v>206096.95</c:v>
                </c:pt>
                <c:pt idx="1">
                  <c:v>212325.07</c:v>
                </c:pt>
                <c:pt idx="2">
                  <c:v>257689.18</c:v>
                </c:pt>
                <c:pt idx="3">
                  <c:v>268269.34000000003</c:v>
                </c:pt>
                <c:pt idx="4">
                  <c:v>284584.36</c:v>
                </c:pt>
                <c:pt idx="5">
                  <c:v>266457.92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C1F-4314-BB1D-B1FEBE7925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3074144"/>
        <c:axId val="583073160"/>
      </c:lineChart>
      <c:catAx>
        <c:axId val="583074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ru-RU"/>
          </a:p>
        </c:txPr>
        <c:crossAx val="583073160"/>
        <c:crosses val="autoZero"/>
        <c:auto val="1"/>
        <c:lblAlgn val="ctr"/>
        <c:lblOffset val="100"/>
        <c:noMultiLvlLbl val="0"/>
      </c:catAx>
      <c:valAx>
        <c:axId val="5830731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ru-RU"/>
                  <a:t>Тонн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ru-RU"/>
            </a:p>
          </c:txPr>
        </c:title>
        <c:numFmt formatCode="_-* #\ ##0.0_-;\-* #\ ##0.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ru-RU"/>
          </a:p>
        </c:txPr>
        <c:crossAx val="5830741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8221541398234312"/>
          <c:y val="0.83248147719173837"/>
          <c:w val="0.60732350274397517"/>
          <c:h val="0.1652681446068730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>
          <a:latin typeface="Times New Roman" panose="02020603050405020304" pitchFamily="18" charset="0"/>
          <a:cs typeface="Times New Roman" panose="02020603050405020304" pitchFamily="18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4524877633539049"/>
          <c:y val="0.33987517734403699"/>
          <c:w val="0.51786678016599275"/>
          <c:h val="0.47428399395597748"/>
        </c:manualLayout>
      </c:layout>
      <c:radarChart>
        <c:radarStyle val="marker"/>
        <c:varyColors val="0"/>
        <c:ser>
          <c:idx val="0"/>
          <c:order val="0"/>
          <c:tx>
            <c:strRef>
              <c:f>'Многоугольник SNW'!$B$1</c:f>
              <c:strCache>
                <c:ptCount val="1"/>
                <c:pt idx="0">
                  <c:v>ООО «Кондитерская фабрика «ПОБЕДА»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'Многоугольник SNW'!$A$2:$A$17</c:f>
              <c:strCache>
                <c:ptCount val="16"/>
                <c:pt idx="0">
                  <c:v>Уровень  стратегического  менеджмента  в организации</c:v>
                </c:pt>
                <c:pt idx="1">
                  <c:v>Уровень  стратегического  менеджмента  в организации</c:v>
                </c:pt>
                <c:pt idx="2">
                  <c:v>               1 Отдел исследований и разработок</c:v>
                </c:pt>
                <c:pt idx="3">
                  <c:v>              2. Департамент интегрированных поставок и закупок</c:v>
                </c:pt>
                <c:pt idx="4">
                  <c:v>             3. Производство</c:v>
                </c:pt>
                <c:pt idx="5">
                  <c:v>           4. Отделы маркетинга и продаж</c:v>
                </c:pt>
                <c:pt idx="6">
                  <c:v>Соответствие организационной структуры выбранной стратегии (перспективным планам)</c:v>
                </c:pt>
                <c:pt idx="7">
                  <c:v>Общее финансовое положение</c:v>
                </c:pt>
                <c:pt idx="8">
                  <c:v>Конкурентоспособность продуктов</c:v>
                </c:pt>
                <c:pt idx="9">
                  <c:v>Соответствие  структуры  цепочки  ценностей лучшим практикам </c:v>
                </c:pt>
                <c:pt idx="10">
                  <c:v>Уровень  (эффективность)  использования  в организации  информационных  технологий  и их соответствие современному уровню</c:v>
                </c:pt>
                <c:pt idx="11">
                  <c:v> Способность  к  реализации  на  рынке  новых продуктов (товаров, услуг)</c:v>
                </c:pt>
                <c:pt idx="12">
                  <c:v>Компетентность  персонала</c:v>
                </c:pt>
                <c:pt idx="13">
                  <c:v>Уровень маркетинга </c:v>
                </c:pt>
                <c:pt idx="14">
                  <c:v>Репутация на рынке</c:v>
                </c:pt>
                <c:pt idx="15">
                  <c:v> Способность менеджмента к лидерству </c:v>
                </c:pt>
              </c:strCache>
            </c:strRef>
          </c:cat>
          <c:val>
            <c:numRef>
              <c:f>'Многоугольник SNW'!$B$2:$B$17</c:f>
              <c:numCache>
                <c:formatCode>General</c:formatCode>
                <c:ptCount val="16"/>
                <c:pt idx="0">
                  <c:v>9</c:v>
                </c:pt>
                <c:pt idx="1">
                  <c:v>9</c:v>
                </c:pt>
                <c:pt idx="2">
                  <c:v>8</c:v>
                </c:pt>
                <c:pt idx="3">
                  <c:v>8</c:v>
                </c:pt>
                <c:pt idx="4">
                  <c:v>6</c:v>
                </c:pt>
                <c:pt idx="5">
                  <c:v>6</c:v>
                </c:pt>
                <c:pt idx="6">
                  <c:v>5</c:v>
                </c:pt>
                <c:pt idx="7">
                  <c:v>7</c:v>
                </c:pt>
                <c:pt idx="8">
                  <c:v>6</c:v>
                </c:pt>
                <c:pt idx="9">
                  <c:v>5</c:v>
                </c:pt>
                <c:pt idx="10">
                  <c:v>8</c:v>
                </c:pt>
                <c:pt idx="11">
                  <c:v>8</c:v>
                </c:pt>
                <c:pt idx="12">
                  <c:v>8</c:v>
                </c:pt>
                <c:pt idx="13">
                  <c:v>8</c:v>
                </c:pt>
                <c:pt idx="14">
                  <c:v>8</c:v>
                </c:pt>
                <c:pt idx="15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69-4A32-AEC7-E518E40C6930}"/>
            </c:ext>
          </c:extLst>
        </c:ser>
        <c:ser>
          <c:idx val="1"/>
          <c:order val="1"/>
          <c:tx>
            <c:strRef>
              <c:f>'Многоугольник SNW'!$C$1</c:f>
              <c:strCache>
                <c:ptCount val="1"/>
                <c:pt idx="0">
                  <c:v>ООО «Кондитерское объединение «Славянка»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'Многоугольник SNW'!$A$2:$A$17</c:f>
              <c:strCache>
                <c:ptCount val="16"/>
                <c:pt idx="0">
                  <c:v>Уровень  стратегического  менеджмента  в организации</c:v>
                </c:pt>
                <c:pt idx="1">
                  <c:v>Уровень  стратегического  менеджмента  в организации</c:v>
                </c:pt>
                <c:pt idx="2">
                  <c:v>               1 Отдел исследований и разработок</c:v>
                </c:pt>
                <c:pt idx="3">
                  <c:v>              2. Департамент интегрированных поставок и закупок</c:v>
                </c:pt>
                <c:pt idx="4">
                  <c:v>             3. Производство</c:v>
                </c:pt>
                <c:pt idx="5">
                  <c:v>           4. Отделы маркетинга и продаж</c:v>
                </c:pt>
                <c:pt idx="6">
                  <c:v>Соответствие организационной структуры выбранной стратегии (перспективным планам)</c:v>
                </c:pt>
                <c:pt idx="7">
                  <c:v>Общее финансовое положение</c:v>
                </c:pt>
                <c:pt idx="8">
                  <c:v>Конкурентоспособность продуктов</c:v>
                </c:pt>
                <c:pt idx="9">
                  <c:v>Соответствие  структуры  цепочки  ценностей лучшим практикам </c:v>
                </c:pt>
                <c:pt idx="10">
                  <c:v>Уровень  (эффективность)  использования  в организации  информационных  технологий  и их соответствие современному уровню</c:v>
                </c:pt>
                <c:pt idx="11">
                  <c:v> Способность  к  реализации  на  рынке  новых продуктов (товаров, услуг)</c:v>
                </c:pt>
                <c:pt idx="12">
                  <c:v>Компетентность  персонала</c:v>
                </c:pt>
                <c:pt idx="13">
                  <c:v>Уровень маркетинга </c:v>
                </c:pt>
                <c:pt idx="14">
                  <c:v>Репутация на рынке</c:v>
                </c:pt>
                <c:pt idx="15">
                  <c:v> Способность менеджмента к лидерству </c:v>
                </c:pt>
              </c:strCache>
            </c:strRef>
          </c:cat>
          <c:val>
            <c:numRef>
              <c:f>'Многоугольник SNW'!$C$2:$C$17</c:f>
              <c:numCache>
                <c:formatCode>General</c:formatCode>
                <c:ptCount val="16"/>
                <c:pt idx="0">
                  <c:v>8</c:v>
                </c:pt>
                <c:pt idx="1">
                  <c:v>8</c:v>
                </c:pt>
                <c:pt idx="2">
                  <c:v>8</c:v>
                </c:pt>
                <c:pt idx="3">
                  <c:v>7</c:v>
                </c:pt>
                <c:pt idx="4">
                  <c:v>6</c:v>
                </c:pt>
                <c:pt idx="5">
                  <c:v>7</c:v>
                </c:pt>
                <c:pt idx="6">
                  <c:v>6</c:v>
                </c:pt>
                <c:pt idx="7">
                  <c:v>8</c:v>
                </c:pt>
                <c:pt idx="8">
                  <c:v>6</c:v>
                </c:pt>
                <c:pt idx="9">
                  <c:v>6</c:v>
                </c:pt>
                <c:pt idx="10">
                  <c:v>6</c:v>
                </c:pt>
                <c:pt idx="11">
                  <c:v>7</c:v>
                </c:pt>
                <c:pt idx="12">
                  <c:v>6</c:v>
                </c:pt>
                <c:pt idx="13">
                  <c:v>8</c:v>
                </c:pt>
                <c:pt idx="14">
                  <c:v>7</c:v>
                </c:pt>
                <c:pt idx="15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C69-4A32-AEC7-E518E40C6930}"/>
            </c:ext>
          </c:extLst>
        </c:ser>
        <c:ser>
          <c:idx val="2"/>
          <c:order val="2"/>
          <c:tx>
            <c:strRef>
              <c:f>'Многоугольник SNW'!$D$1</c:f>
              <c:strCache>
                <c:ptCount val="1"/>
                <c:pt idx="0">
                  <c:v>ОАО «Кондитерский концерн Бабаевский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'Многоугольник SNW'!$A$2:$A$17</c:f>
              <c:strCache>
                <c:ptCount val="16"/>
                <c:pt idx="0">
                  <c:v>Уровень  стратегического  менеджмента  в организации</c:v>
                </c:pt>
                <c:pt idx="1">
                  <c:v>Уровень  стратегического  менеджмента  в организации</c:v>
                </c:pt>
                <c:pt idx="2">
                  <c:v>               1 Отдел исследований и разработок</c:v>
                </c:pt>
                <c:pt idx="3">
                  <c:v>              2. Департамент интегрированных поставок и закупок</c:v>
                </c:pt>
                <c:pt idx="4">
                  <c:v>             3. Производство</c:v>
                </c:pt>
                <c:pt idx="5">
                  <c:v>           4. Отделы маркетинга и продаж</c:v>
                </c:pt>
                <c:pt idx="6">
                  <c:v>Соответствие организационной структуры выбранной стратегии (перспективным планам)</c:v>
                </c:pt>
                <c:pt idx="7">
                  <c:v>Общее финансовое положение</c:v>
                </c:pt>
                <c:pt idx="8">
                  <c:v>Конкурентоспособность продуктов</c:v>
                </c:pt>
                <c:pt idx="9">
                  <c:v>Соответствие  структуры  цепочки  ценностей лучшим практикам </c:v>
                </c:pt>
                <c:pt idx="10">
                  <c:v>Уровень  (эффективность)  использования  в организации  информационных  технологий  и их соответствие современному уровню</c:v>
                </c:pt>
                <c:pt idx="11">
                  <c:v> Способность  к  реализации  на  рынке  новых продуктов (товаров, услуг)</c:v>
                </c:pt>
                <c:pt idx="12">
                  <c:v>Компетентность  персонала</c:v>
                </c:pt>
                <c:pt idx="13">
                  <c:v>Уровень маркетинга </c:v>
                </c:pt>
                <c:pt idx="14">
                  <c:v>Репутация на рынке</c:v>
                </c:pt>
                <c:pt idx="15">
                  <c:v> Способность менеджмента к лидерству </c:v>
                </c:pt>
              </c:strCache>
            </c:strRef>
          </c:cat>
          <c:val>
            <c:numRef>
              <c:f>'Многоугольник SNW'!$D$2:$D$17</c:f>
              <c:numCache>
                <c:formatCode>General</c:formatCode>
                <c:ptCount val="16"/>
                <c:pt idx="0">
                  <c:v>7</c:v>
                </c:pt>
                <c:pt idx="1">
                  <c:v>8</c:v>
                </c:pt>
                <c:pt idx="2">
                  <c:v>7</c:v>
                </c:pt>
                <c:pt idx="3">
                  <c:v>7</c:v>
                </c:pt>
                <c:pt idx="4">
                  <c:v>8</c:v>
                </c:pt>
                <c:pt idx="5">
                  <c:v>8</c:v>
                </c:pt>
                <c:pt idx="6">
                  <c:v>8</c:v>
                </c:pt>
                <c:pt idx="7">
                  <c:v>7</c:v>
                </c:pt>
                <c:pt idx="8">
                  <c:v>7</c:v>
                </c:pt>
                <c:pt idx="9">
                  <c:v>7</c:v>
                </c:pt>
                <c:pt idx="10">
                  <c:v>7</c:v>
                </c:pt>
                <c:pt idx="11">
                  <c:v>5</c:v>
                </c:pt>
                <c:pt idx="12">
                  <c:v>7</c:v>
                </c:pt>
                <c:pt idx="13">
                  <c:v>5</c:v>
                </c:pt>
                <c:pt idx="14">
                  <c:v>4</c:v>
                </c:pt>
                <c:pt idx="15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C69-4A32-AEC7-E518E40C6930}"/>
            </c:ext>
          </c:extLst>
        </c:ser>
        <c:ser>
          <c:idx val="3"/>
          <c:order val="3"/>
          <c:tx>
            <c:strRef>
              <c:f>'Многоугольник SNW'!$E$1</c:f>
              <c:strCache>
                <c:ptCount val="1"/>
                <c:pt idx="0">
                  <c:v>ОАО «Воронежская кондитерская фабрика»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'Многоугольник SNW'!$A$2:$A$17</c:f>
              <c:strCache>
                <c:ptCount val="16"/>
                <c:pt idx="0">
                  <c:v>Уровень  стратегического  менеджмента  в организации</c:v>
                </c:pt>
                <c:pt idx="1">
                  <c:v>Уровень  стратегического  менеджмента  в организации</c:v>
                </c:pt>
                <c:pt idx="2">
                  <c:v>               1 Отдел исследований и разработок</c:v>
                </c:pt>
                <c:pt idx="3">
                  <c:v>              2. Департамент интегрированных поставок и закупок</c:v>
                </c:pt>
                <c:pt idx="4">
                  <c:v>             3. Производство</c:v>
                </c:pt>
                <c:pt idx="5">
                  <c:v>           4. Отделы маркетинга и продаж</c:v>
                </c:pt>
                <c:pt idx="6">
                  <c:v>Соответствие организационной структуры выбранной стратегии (перспективным планам)</c:v>
                </c:pt>
                <c:pt idx="7">
                  <c:v>Общее финансовое положение</c:v>
                </c:pt>
                <c:pt idx="8">
                  <c:v>Конкурентоспособность продуктов</c:v>
                </c:pt>
                <c:pt idx="9">
                  <c:v>Соответствие  структуры  цепочки  ценностей лучшим практикам </c:v>
                </c:pt>
                <c:pt idx="10">
                  <c:v>Уровень  (эффективность)  использования  в организации  информационных  технологий  и их соответствие современному уровню</c:v>
                </c:pt>
                <c:pt idx="11">
                  <c:v> Способность  к  реализации  на  рынке  новых продуктов (товаров, услуг)</c:v>
                </c:pt>
                <c:pt idx="12">
                  <c:v>Компетентность  персонала</c:v>
                </c:pt>
                <c:pt idx="13">
                  <c:v>Уровень маркетинга </c:v>
                </c:pt>
                <c:pt idx="14">
                  <c:v>Репутация на рынке</c:v>
                </c:pt>
                <c:pt idx="15">
                  <c:v> Способность менеджмента к лидерству </c:v>
                </c:pt>
              </c:strCache>
            </c:strRef>
          </c:cat>
          <c:val>
            <c:numRef>
              <c:f>'Многоугольник SNW'!$E$2:$E$17</c:f>
              <c:numCache>
                <c:formatCode>General</c:formatCode>
                <c:ptCount val="16"/>
                <c:pt idx="0">
                  <c:v>7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5</c:v>
                </c:pt>
                <c:pt idx="6">
                  <c:v>7</c:v>
                </c:pt>
                <c:pt idx="7">
                  <c:v>3</c:v>
                </c:pt>
                <c:pt idx="8">
                  <c:v>8</c:v>
                </c:pt>
                <c:pt idx="9">
                  <c:v>8</c:v>
                </c:pt>
                <c:pt idx="10">
                  <c:v>6</c:v>
                </c:pt>
                <c:pt idx="11">
                  <c:v>4</c:v>
                </c:pt>
                <c:pt idx="12">
                  <c:v>4</c:v>
                </c:pt>
                <c:pt idx="13">
                  <c:v>5</c:v>
                </c:pt>
                <c:pt idx="14">
                  <c:v>3</c:v>
                </c:pt>
                <c:pt idx="15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C69-4A32-AEC7-E518E40C69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46311272"/>
        <c:axId val="746310288"/>
      </c:radarChart>
      <c:catAx>
        <c:axId val="746311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ru-RU"/>
          </a:p>
        </c:txPr>
        <c:crossAx val="746310288"/>
        <c:crosses val="autoZero"/>
        <c:auto val="1"/>
        <c:lblAlgn val="ctr"/>
        <c:lblOffset val="100"/>
        <c:noMultiLvlLbl val="0"/>
      </c:catAx>
      <c:valAx>
        <c:axId val="746310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ru-RU"/>
          </a:p>
        </c:txPr>
        <c:crossAx val="7463112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6.0350840545686103E-2"/>
          <c:y val="6.9039890242883151E-2"/>
          <c:w val="0.89306750386337319"/>
          <c:h val="0.1126396858724900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>
          <a:latin typeface="Times New Roman" panose="02020603050405020304" pitchFamily="18" charset="0"/>
          <a:cs typeface="Times New Roman" panose="02020603050405020304" pitchFamily="18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6454311178434824E-2"/>
          <c:y val="0.13483911396888534"/>
          <c:w val="0.87338609838546288"/>
          <c:h val="0.80004105736782916"/>
        </c:manualLayout>
      </c:layout>
      <c:bubbleChart>
        <c:varyColors val="0"/>
        <c:ser>
          <c:idx val="0"/>
          <c:order val="0"/>
          <c:spPr>
            <a:solidFill>
              <a:schemeClr val="accent1">
                <a:alpha val="7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B3866F1F-D1B4-4B66-8CDB-1F0DA993EC80}" type="CELLRANGE">
                      <a:rPr lang="ru-RU"/>
                      <a:pPr/>
                      <a:t>[ДИАПАЗОН ЯЧЕЕК]</a:t>
                    </a:fld>
                    <a:r>
                      <a:rPr lang="ru-RU" baseline="0"/>
                      <a:t>; </a:t>
                    </a:r>
                    <a:fld id="{28B4CC6A-8511-409A-ABD8-BDCD2450C35D}" type="YVALUE">
                      <a:rPr lang="ru-RU" baseline="0"/>
                      <a:pPr/>
                      <a:t>[ЗНАЧЕНИЕ Y]</a:t>
                    </a:fld>
                    <a:endParaRPr lang="ru-RU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0-CD4E-43CA-AF5B-C02C7198F10C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A4C65076-C17E-4ED1-B030-A8A917329AA1}" type="CELLRANGE">
                      <a:rPr lang="ru-RU"/>
                      <a:pPr/>
                      <a:t>[ДИАПАЗОН ЯЧЕЕК]</a:t>
                    </a:fld>
                    <a:r>
                      <a:rPr lang="ru-RU" baseline="0"/>
                      <a:t>; </a:t>
                    </a:r>
                    <a:fld id="{B80676F7-FE11-42EB-A2E7-3214CBEAACB5}" type="YVALUE">
                      <a:rPr lang="ru-RU" baseline="0"/>
                      <a:pPr/>
                      <a:t>[ЗНАЧЕНИЕ Y]</a:t>
                    </a:fld>
                    <a:endParaRPr lang="ru-RU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CD4E-43CA-AF5B-C02C7198F10C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03307859-6E8F-40AC-84CE-D3AC74CF7FBF}" type="CELLRANGE">
                      <a:rPr lang="ru-RU"/>
                      <a:pPr/>
                      <a:t>[ДИАПАЗОН ЯЧЕЕК]</a:t>
                    </a:fld>
                    <a:r>
                      <a:rPr lang="ru-RU" baseline="0"/>
                      <a:t>; </a:t>
                    </a:r>
                    <a:fld id="{BB5E1990-19C7-45B9-9075-01522B6C9735}" type="YVALUE">
                      <a:rPr lang="ru-RU" baseline="0"/>
                      <a:pPr/>
                      <a:t>[ЗНАЧЕНИЕ Y]</a:t>
                    </a:fld>
                    <a:endParaRPr lang="ru-RU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CD4E-43CA-AF5B-C02C7198F10C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E207A9C6-F253-46B8-8400-40C4E4D26EAA}" type="CELLRANGE">
                      <a:rPr lang="ru-RU"/>
                      <a:pPr/>
                      <a:t>[ДИАПАЗОН ЯЧЕЕК]</a:t>
                    </a:fld>
                    <a:r>
                      <a:rPr lang="ru-RU" baseline="0"/>
                      <a:t>; </a:t>
                    </a:r>
                    <a:fld id="{42168865-66C3-4703-9014-6C5EBB7076C3}" type="YVALUE">
                      <a:rPr lang="ru-RU" baseline="0"/>
                      <a:pPr/>
                      <a:t>[ЗНАЧЕНИЕ Y]</a:t>
                    </a:fld>
                    <a:endParaRPr lang="ru-RU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CD4E-43CA-AF5B-C02C7198F10C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76F47227-344A-489E-A5E1-A27790328730}" type="CELLRANGE">
                      <a:rPr lang="ru-RU"/>
                      <a:pPr/>
                      <a:t>[ДИАПАЗОН ЯЧЕЕК]</a:t>
                    </a:fld>
                    <a:r>
                      <a:rPr lang="ru-RU" baseline="0"/>
                      <a:t>; </a:t>
                    </a:r>
                    <a:fld id="{8FCC0E89-84CE-45DA-A83F-56D4913CFAAE}" type="YVALUE">
                      <a:rPr lang="ru-RU" baseline="0"/>
                      <a:pPr/>
                      <a:t>[ЗНАЧЕНИЕ Y]</a:t>
                    </a:fld>
                    <a:endParaRPr lang="ru-RU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CD4E-43CA-AF5B-C02C7198F10C}"/>
                </c:ext>
              </c:extLst>
            </c:dLbl>
            <c:dLbl>
              <c:idx val="5"/>
              <c:layout>
                <c:manualLayout>
                  <c:x val="2.4198427102238356E-3"/>
                  <c:y val="5.9976931949250203E-2"/>
                </c:manualLayout>
              </c:layout>
              <c:tx>
                <c:rich>
                  <a:bodyPr/>
                  <a:lstStyle/>
                  <a:p>
                    <a:fld id="{80ECD678-DD2C-4B7C-BCDC-B762C0D73426}" type="CELLRANGE">
                      <a:rPr lang="en-US" baseline="0"/>
                      <a:pPr/>
                      <a:t>[ДИАПАЗОН ЯЧЕЕК]</a:t>
                    </a:fld>
                    <a:r>
                      <a:rPr lang="en-US" baseline="0"/>
                      <a:t>; </a:t>
                    </a:r>
                    <a:fld id="{C196C851-88FF-470A-8AAE-870F349A7F12}" type="YVALUE">
                      <a:rPr lang="en-US" baseline="0"/>
                      <a:pPr/>
                      <a:t>[ЗНАЧЕНИЕ Y]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CD4E-43CA-AF5B-C02C7198F10C}"/>
                </c:ext>
              </c:extLst>
            </c:dLbl>
            <c:dLbl>
              <c:idx val="6"/>
              <c:layout>
                <c:manualLayout>
                  <c:x val="-4.4363270532483457E-17"/>
                  <c:y val="-3.690888119953864E-2"/>
                </c:manualLayout>
              </c:layout>
              <c:tx>
                <c:rich>
                  <a:bodyPr/>
                  <a:lstStyle/>
                  <a:p>
                    <a:fld id="{B797FA5D-F86D-48B1-B5CF-C5EF33593997}" type="CELLRANGE">
                      <a:rPr lang="en-US" baseline="0"/>
                      <a:pPr/>
                      <a:t>[ДИАПАЗОН ЯЧЕЕК]</a:t>
                    </a:fld>
                    <a:r>
                      <a:rPr lang="en-US" baseline="0"/>
                      <a:t>; </a:t>
                    </a:r>
                    <a:fld id="{91532B59-B1D1-423E-A213-628FCEDFE464}" type="YVALUE">
                      <a:rPr lang="en-US" baseline="0"/>
                      <a:pPr/>
                      <a:t>[ЗНАЧЕНИЕ Y]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CD4E-43CA-AF5B-C02C7198F10C}"/>
                </c:ext>
              </c:extLst>
            </c:dLbl>
            <c:dLbl>
              <c:idx val="7"/>
              <c:layout>
                <c:manualLayout>
                  <c:x val="-8.4694494857834243E-3"/>
                  <c:y val="3.9215686274509803E-2"/>
                </c:manualLayout>
              </c:layout>
              <c:tx>
                <c:rich>
                  <a:bodyPr/>
                  <a:lstStyle/>
                  <a:p>
                    <a:fld id="{D34D34B7-B645-4FB6-8958-7B41E49D9D02}" type="CELLRANGE">
                      <a:rPr lang="en-US" baseline="0"/>
                      <a:pPr/>
                      <a:t>[ДИАПАЗОН ЯЧЕЕК]</a:t>
                    </a:fld>
                    <a:r>
                      <a:rPr lang="en-US" baseline="0"/>
                      <a:t>; </a:t>
                    </a:r>
                    <a:fld id="{7C9FA35E-4CE5-4BE0-90CB-98D1A6F611CC}" type="YVALUE">
                      <a:rPr lang="en-US" baseline="0"/>
                      <a:pPr/>
                      <a:t>[ЗНАЧЕНИЕ Y]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CD4E-43CA-AF5B-C02C7198F10C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DC20E318-52FE-4E8E-9E19-ED018570CEE5}" type="CELLRANGE">
                      <a:rPr lang="ru-RU"/>
                      <a:pPr/>
                      <a:t>[ДИАПАЗОН ЯЧЕЕК]</a:t>
                    </a:fld>
                    <a:r>
                      <a:rPr lang="ru-RU" baseline="0"/>
                      <a:t>; </a:t>
                    </a:r>
                    <a:fld id="{7D75F6B9-7C4E-4CA2-92BF-97C35A88C5EF}" type="YVALUE">
                      <a:rPr lang="ru-RU" baseline="0"/>
                      <a:pPr/>
                      <a:t>[ЗНАЧЕНИЕ Y]</a:t>
                    </a:fld>
                    <a:endParaRPr lang="ru-RU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CD4E-43CA-AF5B-C02C7198F10C}"/>
                </c:ext>
              </c:extLst>
            </c:dLbl>
            <c:dLbl>
              <c:idx val="9"/>
              <c:layout>
                <c:manualLayout>
                  <c:x val="-7.2595281306715061E-3"/>
                  <c:y val="-4.8442906574394463E-2"/>
                </c:manualLayout>
              </c:layout>
              <c:tx>
                <c:rich>
                  <a:bodyPr/>
                  <a:lstStyle/>
                  <a:p>
                    <a:fld id="{C4F892B4-E80B-4D30-AE81-076E37410A27}" type="CELLRANGE">
                      <a:rPr lang="en-US" baseline="0"/>
                      <a:pPr/>
                      <a:t>[ДИАПАЗОН ЯЧЕЕК]</a:t>
                    </a:fld>
                    <a:r>
                      <a:rPr lang="en-US" baseline="0"/>
                      <a:t>; </a:t>
                    </a:r>
                    <a:fld id="{46BEDE5A-D52B-48E2-A569-9E370D406E03}" type="YVALUE">
                      <a:rPr lang="en-US" baseline="0"/>
                      <a:pPr/>
                      <a:t>[ЗНАЧЕНИЕ Y]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CD4E-43CA-AF5B-C02C7198F10C}"/>
                </c:ext>
              </c:extLst>
            </c:dLbl>
            <c:dLbl>
              <c:idx val="10"/>
              <c:layout>
                <c:manualLayout>
                  <c:x val="1.0889292196007259E-2"/>
                  <c:y val="2.9988465974625143E-2"/>
                </c:manualLayout>
              </c:layout>
              <c:tx>
                <c:rich>
                  <a:bodyPr/>
                  <a:lstStyle/>
                  <a:p>
                    <a:fld id="{E0413F08-791C-40A8-87BD-9B26F775746B}" type="CELLRANGE">
                      <a:rPr lang="en-US" baseline="0"/>
                      <a:pPr/>
                      <a:t>[ДИАПАЗОН ЯЧЕЕК]</a:t>
                    </a:fld>
                    <a:r>
                      <a:rPr lang="en-US" baseline="0"/>
                      <a:t>; </a:t>
                    </a:r>
                    <a:fld id="{F2E2174E-602D-46B9-B24A-4CA84B1E89CC}" type="YVALUE">
                      <a:rPr lang="en-US" baseline="0"/>
                      <a:pPr/>
                      <a:t>[ЗНАЧЕНИЕ Y]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CD4E-43CA-AF5B-C02C7198F10C}"/>
                </c:ext>
              </c:extLst>
            </c:dLbl>
            <c:dLbl>
              <c:idx val="11"/>
              <c:layout>
                <c:manualLayout>
                  <c:x val="9.6793708408953426E-3"/>
                  <c:y val="5.6211354693648033E-2"/>
                </c:manualLayout>
              </c:layout>
              <c:tx>
                <c:rich>
                  <a:bodyPr/>
                  <a:lstStyle/>
                  <a:p>
                    <a:fld id="{8A7AC03A-09B4-4CDD-875C-8B7FE33F610C}" type="CELLRANGE">
                      <a:rPr lang="en-US" baseline="0"/>
                      <a:pPr/>
                      <a:t>[ДИАПАЗОН ЯЧЕЕК]</a:t>
                    </a:fld>
                    <a:r>
                      <a:rPr lang="en-US" baseline="0"/>
                      <a:t>; </a:t>
                    </a:r>
                    <a:fld id="{BF6CF15A-6AD3-43A9-9124-4C2CEF217E0E}" type="YVALUE">
                      <a:rPr lang="en-US" baseline="0"/>
                      <a:pPr/>
                      <a:t>[ЗНАЧЕНИЕ Y]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CD4E-43CA-AF5B-C02C7198F10C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fld id="{BF6B3F21-3502-413F-A9E8-7370A623AF7C}" type="CELLRANGE">
                      <a:rPr lang="ru-RU"/>
                      <a:pPr/>
                      <a:t>[ДИАПАЗОН ЯЧЕЕК]</a:t>
                    </a:fld>
                    <a:r>
                      <a:rPr lang="ru-RU" baseline="0"/>
                      <a:t>; </a:t>
                    </a:r>
                    <a:fld id="{7B1DAA47-9D1B-4FE4-A5D1-7D6BDF1475D0}" type="YVALUE">
                      <a:rPr lang="ru-RU" baseline="0"/>
                      <a:pPr/>
                      <a:t>[ЗНАЧЕНИЕ Y]</a:t>
                    </a:fld>
                    <a:endParaRPr lang="ru-RU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C-CD4E-43CA-AF5B-C02C7198F10C}"/>
                </c:ext>
              </c:extLst>
            </c:dLbl>
            <c:dLbl>
              <c:idx val="13"/>
              <c:layout>
                <c:manualLayout>
                  <c:x val="-4.1571704189453035E-17"/>
                  <c:y val="-2.6402640264026542E-2"/>
                </c:manualLayout>
              </c:layout>
              <c:tx>
                <c:rich>
                  <a:bodyPr/>
                  <a:lstStyle/>
                  <a:p>
                    <a:fld id="{E9D72AEB-9B5C-4E47-B6B9-3F010B0CB5AF}" type="CELLRANGE">
                      <a:rPr lang="en-US" baseline="0"/>
                      <a:pPr/>
                      <a:t>[ДИАПАЗОН ЯЧЕЕК]</a:t>
                    </a:fld>
                    <a:r>
                      <a:rPr lang="en-US" baseline="0"/>
                      <a:t>; </a:t>
                    </a:r>
                    <a:fld id="{421EB27D-9C43-460A-82B2-63CB1BDCF3E9}" type="YVALUE">
                      <a:rPr lang="en-US" baseline="0"/>
                      <a:pPr/>
                      <a:t>[ЗНАЧЕНИЕ Y]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D-CD4E-43CA-AF5B-C02C7198F10C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fld id="{044483C7-DAB0-418D-986A-7388F1485D96}" type="YVALUE">
                      <a:rPr lang="en-US"/>
                      <a:pPr/>
                      <a:t>[ЗНАЧЕНИЕ Y]</a:t>
                    </a:fld>
                    <a:endParaRPr lang="ru-RU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0-CD4E-43CA-AF5B-C02C7198F10C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fld id="{828B8B5F-8299-41C3-BD63-F2840A9AB15B}" type="YVALUE">
                      <a:rPr lang="en-US"/>
                      <a:pPr/>
                      <a:t>[ЗНАЧЕНИЕ Y]</a:t>
                    </a:fld>
                    <a:endParaRPr lang="ru-RU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1-CD4E-43CA-AF5B-C02C7198F10C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fld id="{8990BF7A-B38C-485B-8EAF-2947AC8586D9}" type="YVALUE">
                      <a:rPr lang="en-US"/>
                      <a:pPr/>
                      <a:t>[ЗНАЧЕНИЕ Y]</a:t>
                    </a:fld>
                    <a:endParaRPr lang="ru-RU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2-CD4E-43CA-AF5B-C02C7198F10C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fld id="{2639D544-2CD3-40DB-B46E-6C8EA06B1510}" type="YVALUE">
                      <a:rPr lang="en-US"/>
                      <a:pPr/>
                      <a:t>[ЗНАЧЕНИЕ Y]</a:t>
                    </a:fld>
                    <a:endParaRPr lang="ru-RU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3-CD4E-43CA-AF5B-C02C7198F10C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fld id="{C7F4744A-6FEA-4329-9E1C-5DDF15504CAB}" type="YVALUE">
                      <a:rPr lang="en-US"/>
                      <a:pPr/>
                      <a:t>[ЗНАЧЕНИЕ Y]</a:t>
                    </a:fld>
                    <a:endParaRPr lang="ru-RU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4-CD4E-43CA-AF5B-C02C7198F10C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fld id="{92ED2407-4C8D-42C2-9CCA-AECEFB024345}" type="YVALUE">
                      <a:rPr lang="en-US"/>
                      <a:pPr/>
                      <a:t>[ЗНАЧЕНИЕ Y]</a:t>
                    </a:fld>
                    <a:endParaRPr lang="ru-RU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5-CD4E-43CA-AF5B-C02C7198F10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strRef>
              <c:f>Групп!$C$4:$C$23</c:f>
              <c:strCache>
                <c:ptCount val="20"/>
                <c:pt idx="0">
                  <c:v>134</c:v>
                </c:pt>
                <c:pt idx="1">
                  <c:v>248</c:v>
                </c:pt>
                <c:pt idx="2">
                  <c:v>2</c:v>
                </c:pt>
                <c:pt idx="3">
                  <c:v>74</c:v>
                </c:pt>
                <c:pt idx="4">
                  <c:v>42</c:v>
                </c:pt>
                <c:pt idx="5">
                  <c:v>29</c:v>
                </c:pt>
                <c:pt idx="6">
                  <c:v>86</c:v>
                </c:pt>
                <c:pt idx="7">
                  <c:v>57</c:v>
                </c:pt>
                <c:pt idx="8">
                  <c:v>9</c:v>
                </c:pt>
                <c:pt idx="9">
                  <c:v>26</c:v>
                </c:pt>
                <c:pt idx="10">
                  <c:v>55</c:v>
                </c:pt>
                <c:pt idx="11">
                  <c:v>-</c:v>
                </c:pt>
                <c:pt idx="12">
                  <c:v>6</c:v>
                </c:pt>
                <c:pt idx="13">
                  <c:v>21</c:v>
                </c:pt>
                <c:pt idx="14">
                  <c:v>45</c:v>
                </c:pt>
                <c:pt idx="15">
                  <c:v>11</c:v>
                </c:pt>
                <c:pt idx="16">
                  <c:v>11</c:v>
                </c:pt>
                <c:pt idx="17">
                  <c:v>1</c:v>
                </c:pt>
                <c:pt idx="18">
                  <c:v>7</c:v>
                </c:pt>
                <c:pt idx="19">
                  <c:v>17</c:v>
                </c:pt>
              </c:strCache>
            </c:strRef>
          </c:xVal>
          <c:yVal>
            <c:numRef>
              <c:f>Групп!$D$4:$D$23</c:f>
              <c:numCache>
                <c:formatCode>General</c:formatCode>
                <c:ptCount val="20"/>
                <c:pt idx="0">
                  <c:v>7537</c:v>
                </c:pt>
                <c:pt idx="1">
                  <c:v>5698</c:v>
                </c:pt>
                <c:pt idx="2">
                  <c:v>4389</c:v>
                </c:pt>
                <c:pt idx="3">
                  <c:v>3255</c:v>
                </c:pt>
                <c:pt idx="4">
                  <c:v>824</c:v>
                </c:pt>
                <c:pt idx="5">
                  <c:v>755</c:v>
                </c:pt>
                <c:pt idx="6">
                  <c:v>861</c:v>
                </c:pt>
                <c:pt idx="7">
                  <c:v>859</c:v>
                </c:pt>
                <c:pt idx="8">
                  <c:v>223</c:v>
                </c:pt>
                <c:pt idx="9">
                  <c:v>1457</c:v>
                </c:pt>
                <c:pt idx="10">
                  <c:v>924</c:v>
                </c:pt>
                <c:pt idx="11">
                  <c:v>892</c:v>
                </c:pt>
                <c:pt idx="12">
                  <c:v>28</c:v>
                </c:pt>
                <c:pt idx="13">
                  <c:v>1041</c:v>
                </c:pt>
                <c:pt idx="14">
                  <c:v>923</c:v>
                </c:pt>
                <c:pt idx="15">
                  <c:v>589</c:v>
                </c:pt>
                <c:pt idx="16">
                  <c:v>614</c:v>
                </c:pt>
                <c:pt idx="17">
                  <c:v>464</c:v>
                </c:pt>
                <c:pt idx="18">
                  <c:v>674</c:v>
                </c:pt>
                <c:pt idx="19">
                  <c:v>28</c:v>
                </c:pt>
              </c:numCache>
            </c:numRef>
          </c:yVal>
          <c:bubbleSize>
            <c:numRef>
              <c:f>Групп!$E$4:$E$23</c:f>
              <c:numCache>
                <c:formatCode>#,##0</c:formatCode>
                <c:ptCount val="20"/>
                <c:pt idx="0">
                  <c:v>139536</c:v>
                </c:pt>
                <c:pt idx="1">
                  <c:v>59435</c:v>
                </c:pt>
                <c:pt idx="2">
                  <c:v>41914</c:v>
                </c:pt>
                <c:pt idx="3">
                  <c:v>29877</c:v>
                </c:pt>
                <c:pt idx="4">
                  <c:v>9344</c:v>
                </c:pt>
                <c:pt idx="5">
                  <c:v>7092</c:v>
                </c:pt>
                <c:pt idx="6">
                  <c:v>4722</c:v>
                </c:pt>
                <c:pt idx="7">
                  <c:v>4201</c:v>
                </c:pt>
                <c:pt idx="8">
                  <c:v>3124</c:v>
                </c:pt>
                <c:pt idx="9">
                  <c:v>3047</c:v>
                </c:pt>
                <c:pt idx="10">
                  <c:v>3030</c:v>
                </c:pt>
                <c:pt idx="11">
                  <c:v>2815</c:v>
                </c:pt>
                <c:pt idx="12">
                  <c:v>2730</c:v>
                </c:pt>
                <c:pt idx="13">
                  <c:v>2702</c:v>
                </c:pt>
                <c:pt idx="14">
                  <c:v>2555</c:v>
                </c:pt>
                <c:pt idx="15">
                  <c:v>2355</c:v>
                </c:pt>
                <c:pt idx="16">
                  <c:v>2042</c:v>
                </c:pt>
                <c:pt idx="17">
                  <c:v>2031</c:v>
                </c:pt>
                <c:pt idx="18">
                  <c:v>1929</c:v>
                </c:pt>
                <c:pt idx="19">
                  <c:v>1328</c:v>
                </c:pt>
              </c:numCache>
            </c:numRef>
          </c:bubbleSize>
          <c:bubble3D val="1"/>
          <c:extLst>
            <c:ext xmlns:c15="http://schemas.microsoft.com/office/drawing/2012/chart" uri="{02D57815-91ED-43cb-92C2-25804820EDAC}">
              <c15:datalabelsRange>
                <c15:f>Групп!$B$4:$B$17</c15:f>
                <c15:dlblRangeCache>
                  <c:ptCount val="14"/>
                  <c:pt idx="0">
                    <c:v>ООО МАРС</c:v>
                  </c:pt>
                  <c:pt idx="1">
                    <c:v>ООО «МОН'ДЭЛИС РУСЬ»</c:v>
                  </c:pt>
                  <c:pt idx="2">
                    <c:v>ЗАО «Ферреро Руссия»</c:v>
                  </c:pt>
                  <c:pt idx="3">
                    <c:v>ООО «КДВ ВОРОНЕЖ»</c:v>
                  </c:pt>
                  <c:pt idx="4">
                    <c:v>ОАО «Кондитерский концерн Бабаевский</c:v>
                  </c:pt>
                  <c:pt idx="5">
                    <c:v>ООО «Зеленые линии»</c:v>
                  </c:pt>
                  <c:pt idx="6">
                    <c:v>ООО «Кондитерская фабрика «ПОБЕДА»</c:v>
                  </c:pt>
                  <c:pt idx="7">
                    <c:v>ООО «КОНДИТЕРСКИЙ КОМБИНАТ «ОЗЕРСКИЙ СУВЕНИР»</c:v>
                  </c:pt>
                  <c:pt idx="8">
                    <c:v>ООО «Кондитерское объединение «Славянка»</c:v>
                  </c:pt>
                  <c:pt idx="9">
                    <c:v>ОАО «Воронежская кондитерская фабрика»</c:v>
                  </c:pt>
                  <c:pt idx="10">
                    <c:v>АО «Славянка плюс»</c:v>
                  </c:pt>
                  <c:pt idx="11">
                    <c:v>ООО «Сладкая Слобода»</c:v>
                  </c:pt>
                  <c:pt idx="12">
                    <c:v>ЗАО Фирма «Инфорум-Пром»</c:v>
                  </c:pt>
                  <c:pt idx="13">
                    <c:v>ЗАО «СОРМОВСКАЯ КОНДИТЕРСКАЯ ФАБРИКА»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E-CD4E-43CA-AF5B-C02C7198F1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bubbleScale val="100"/>
        <c:showNegBubbles val="0"/>
        <c:axId val="783802552"/>
        <c:axId val="783800912"/>
      </c:bubbleChart>
      <c:valAx>
        <c:axId val="783802552"/>
        <c:scaling>
          <c:orientation val="minMax"/>
          <c:min val="-1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ru-RU" sz="1400"/>
                  <a:t>Торговые марки, шт.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ru-RU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ru-RU"/>
          </a:p>
        </c:txPr>
        <c:crossAx val="783800912"/>
        <c:crosses val="max"/>
        <c:crossBetween val="midCat"/>
      </c:valAx>
      <c:valAx>
        <c:axId val="783800912"/>
        <c:scaling>
          <c:logBase val="10"/>
          <c:orientation val="minMax"/>
          <c:max val="30000"/>
          <c:min val="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ru-RU" sz="1400"/>
                  <a:t>Количество персонала (чел.)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ru-RU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ru-RU"/>
          </a:p>
        </c:txPr>
        <c:crossAx val="78380255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>
          <a:latin typeface="Times New Roman" panose="02020603050405020304" pitchFamily="18" charset="0"/>
          <a:cs typeface="Times New Roman" panose="02020603050405020304" pitchFamily="18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6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+mn-cs"/>
            </a:defRPr>
          </a:pPr>
          <a:endParaRPr lang="ru-RU"/>
        </a:p>
      </c:txPr>
    </c:title>
    <c:autoTitleDeleted val="0"/>
    <c:plotArea>
      <c:layout>
        <c:manualLayout>
          <c:layoutTarget val="inner"/>
          <c:xMode val="edge"/>
          <c:yMode val="edge"/>
          <c:x val="0.11020815147284203"/>
          <c:y val="0.1342152795416702"/>
          <c:w val="0.82471102773874516"/>
          <c:h val="0.81842138684277366"/>
        </c:manualLayout>
      </c:layout>
      <c:bubbleChart>
        <c:varyColors val="0"/>
        <c:ser>
          <c:idx val="0"/>
          <c:order val="0"/>
          <c:spPr>
            <a:solidFill>
              <a:schemeClr val="accent1">
                <a:alpha val="7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5185FAC0-37B0-472A-A666-B3C27658B662}" type="CELLRANGE">
                      <a:rPr lang="ru-RU"/>
                      <a:pPr/>
                      <a:t>[ДИАПАЗОН ЯЧЕЕК]</a:t>
                    </a:fld>
                    <a:r>
                      <a:rPr lang="ru-RU" baseline="0"/>
                      <a:t>; </a:t>
                    </a:r>
                    <a:fld id="{E749A159-BF5B-4E4B-8A56-B946137AE44E}" type="YVALUE">
                      <a:rPr lang="ru-RU" baseline="0"/>
                      <a:pPr/>
                      <a:t>[ЗНАЧЕНИЕ Y]</a:t>
                    </a:fld>
                    <a:endParaRPr lang="ru-RU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0-BE53-46E7-AE9F-5530D8D27206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47163D70-A5F7-4C1F-8BD3-E87E92F4181F}" type="CELLRANGE">
                      <a:rPr lang="ru-RU"/>
                      <a:pPr/>
                      <a:t>[ДИАПАЗОН ЯЧЕЕК]</a:t>
                    </a:fld>
                    <a:r>
                      <a:rPr lang="ru-RU" baseline="0"/>
                      <a:t>; </a:t>
                    </a:r>
                    <a:fld id="{92D77275-B839-41F2-A020-1FCEA7D15AEE}" type="YVALUE">
                      <a:rPr lang="ru-RU" baseline="0"/>
                      <a:pPr/>
                      <a:t>[ЗНАЧЕНИЕ Y]</a:t>
                    </a:fld>
                    <a:endParaRPr lang="ru-RU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BE53-46E7-AE9F-5530D8D27206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FECB3407-FDDA-44A2-B8B4-4F22C71FB05B}" type="CELLRANGE">
                      <a:rPr lang="ru-RU"/>
                      <a:pPr/>
                      <a:t>[ДИАПАЗОН ЯЧЕЕК]</a:t>
                    </a:fld>
                    <a:r>
                      <a:rPr lang="ru-RU" baseline="0"/>
                      <a:t>; </a:t>
                    </a:r>
                    <a:fld id="{F98C580A-6E49-4DFE-9DE8-867F5AAA9289}" type="YVALUE">
                      <a:rPr lang="ru-RU" baseline="0"/>
                      <a:pPr/>
                      <a:t>[ЗНАЧЕНИЕ Y]</a:t>
                    </a:fld>
                    <a:endParaRPr lang="ru-RU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BE53-46E7-AE9F-5530D8D27206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71FCC24F-E062-4CF4-A93F-25332C8179BD}" type="CELLRANGE">
                      <a:rPr lang="ru-RU"/>
                      <a:pPr/>
                      <a:t>[ДИАПАЗОН ЯЧЕЕК]</a:t>
                    </a:fld>
                    <a:r>
                      <a:rPr lang="ru-RU" baseline="0"/>
                      <a:t>; </a:t>
                    </a:r>
                    <a:fld id="{5A93581F-110D-40FF-97B1-3114DBBC4304}" type="YVALUE">
                      <a:rPr lang="ru-RU" baseline="0"/>
                      <a:pPr/>
                      <a:t>[ЗНАЧЕНИЕ Y]</a:t>
                    </a:fld>
                    <a:endParaRPr lang="ru-RU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BE53-46E7-AE9F-5530D8D27206}"/>
                </c:ext>
              </c:extLst>
            </c:dLbl>
            <c:dLbl>
              <c:idx val="4"/>
              <c:layout>
                <c:manualLayout>
                  <c:x val="-4.279420171271954E-2"/>
                  <c:y val="-6.0931899641577129E-2"/>
                </c:manualLayout>
              </c:layout>
              <c:tx>
                <c:rich>
                  <a:bodyPr/>
                  <a:lstStyle/>
                  <a:p>
                    <a:fld id="{B9516CF4-D162-47AD-9D49-E924A20BC5CC}" type="CELLRANGE">
                      <a:rPr lang="en-US" baseline="0"/>
                      <a:pPr/>
                      <a:t>[ДИАПАЗОН ЯЧЕЕК]</a:t>
                    </a:fld>
                    <a:r>
                      <a:rPr lang="en-US" baseline="0"/>
                      <a:t>; </a:t>
                    </a:r>
                    <a:fld id="{530609AB-620D-4936-89A5-043C817847DD}" type="YVALUE">
                      <a:rPr lang="en-US" baseline="0"/>
                      <a:pPr/>
                      <a:t>[ЗНАЧЕНИЕ Y]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BE53-46E7-AE9F-5530D8D27206}"/>
                </c:ext>
              </c:extLst>
            </c:dLbl>
            <c:dLbl>
              <c:idx val="5"/>
              <c:layout>
                <c:manualLayout>
                  <c:x val="-2.2655753847910319E-2"/>
                  <c:y val="4.4802867383512544E-2"/>
                </c:manualLayout>
              </c:layout>
              <c:tx>
                <c:rich>
                  <a:bodyPr/>
                  <a:lstStyle/>
                  <a:p>
                    <a:fld id="{905F4548-B839-44F3-8931-8B0B9BEC3333}" type="CELLRANGE">
                      <a:rPr lang="en-US" baseline="0"/>
                      <a:pPr/>
                      <a:t>[ДИАПАЗОН ЯЧЕЕК]</a:t>
                    </a:fld>
                    <a:r>
                      <a:rPr lang="en-US" baseline="0"/>
                      <a:t>; </a:t>
                    </a:r>
                    <a:fld id="{D46D5BF8-DA3B-4BA2-AA45-9F0248669BBD}" type="YVALUE">
                      <a:rPr lang="en-US" baseline="0"/>
                      <a:pPr/>
                      <a:t>[ЗНАЧЕНИЕ Y]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BE53-46E7-AE9F-5530D8D27206}"/>
                </c:ext>
              </c:extLst>
            </c:dLbl>
            <c:dLbl>
              <c:idx val="6"/>
              <c:layout>
                <c:manualLayout>
                  <c:x val="-1.2586529915504809E-3"/>
                  <c:y val="5.0179211469534052E-2"/>
                </c:manualLayout>
              </c:layout>
              <c:tx>
                <c:rich>
                  <a:bodyPr/>
                  <a:lstStyle/>
                  <a:p>
                    <a:fld id="{877B8E76-623B-43F5-9459-B39A21168C67}" type="CELLRANGE">
                      <a:rPr lang="en-US" baseline="0"/>
                      <a:pPr/>
                      <a:t>[ДИАПАЗОН ЯЧЕЕК]</a:t>
                    </a:fld>
                    <a:r>
                      <a:rPr lang="en-US" baseline="0"/>
                      <a:t>; </a:t>
                    </a:r>
                    <a:fld id="{8F9BECE7-73BF-4533-B42A-C7A9BF68580D}" type="YVALUE">
                      <a:rPr lang="en-US" baseline="0"/>
                      <a:pPr/>
                      <a:t>[ЗНАЧЕНИЕ Y]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BE53-46E7-AE9F-5530D8D27206}"/>
                </c:ext>
              </c:extLst>
            </c:dLbl>
            <c:dLbl>
              <c:idx val="7"/>
              <c:layout>
                <c:manualLayout>
                  <c:x val="-1.7621141881708026E-2"/>
                  <c:y val="8.4229390681003588E-2"/>
                </c:manualLayout>
              </c:layout>
              <c:tx>
                <c:rich>
                  <a:bodyPr/>
                  <a:lstStyle/>
                  <a:p>
                    <a:fld id="{55F0260F-D6EC-4B9B-9F78-916A47ABDE45}" type="CELLRANGE">
                      <a:rPr lang="en-US" baseline="0"/>
                      <a:pPr/>
                      <a:t>[ДИАПАЗОН ЯЧЕЕК]</a:t>
                    </a:fld>
                    <a:r>
                      <a:rPr lang="en-US" baseline="0"/>
                      <a:t>; </a:t>
                    </a:r>
                    <a:fld id="{1C667F4C-2582-4164-BDF1-77F41918CC84}" type="YVALUE">
                      <a:rPr lang="en-US" baseline="0"/>
                      <a:pPr/>
                      <a:t>[ЗНАЧЕНИЕ Y]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BE53-46E7-AE9F-5530D8D27206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688BC5E9-511A-4985-96D1-0E1D07C106B6}" type="CELLRANGE">
                      <a:rPr lang="ru-RU"/>
                      <a:pPr/>
                      <a:t>[ДИАПАЗОН ЯЧЕЕК]</a:t>
                    </a:fld>
                    <a:r>
                      <a:rPr lang="ru-RU" baseline="0"/>
                      <a:t>; </a:t>
                    </a:r>
                    <a:fld id="{8F04E93C-6241-4540-8A2C-5E7B66DF5B83}" type="YVALUE">
                      <a:rPr lang="ru-RU" baseline="0"/>
                      <a:pPr/>
                      <a:t>[ЗНАЧЕНИЕ Y]</a:t>
                    </a:fld>
                    <a:endParaRPr lang="ru-RU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BE53-46E7-AE9F-5530D8D27206}"/>
                </c:ext>
              </c:extLst>
            </c:dLbl>
            <c:dLbl>
              <c:idx val="9"/>
              <c:layout>
                <c:manualLayout>
                  <c:x val="-1.1327876923955251E-2"/>
                  <c:y val="-4.6594982078853112E-2"/>
                </c:manualLayout>
              </c:layout>
              <c:tx>
                <c:rich>
                  <a:bodyPr/>
                  <a:lstStyle/>
                  <a:p>
                    <a:fld id="{E5E1B06A-D529-446B-8C08-947E45D3106F}" type="CELLRANGE">
                      <a:rPr lang="en-US" baseline="0"/>
                      <a:pPr/>
                      <a:t>[ДИАПАЗОН ЯЧЕЕК]</a:t>
                    </a:fld>
                    <a:r>
                      <a:rPr lang="en-US" baseline="0"/>
                      <a:t>; </a:t>
                    </a:r>
                    <a:fld id="{8B5A6593-0377-45BC-A67F-87A880C43D80}" type="YVALUE">
                      <a:rPr lang="en-US" baseline="0"/>
                      <a:pPr/>
                      <a:t>[ЗНАЧЕНИЕ Y]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BE53-46E7-AE9F-5530D8D27206}"/>
                </c:ext>
              </c:extLst>
            </c:dLbl>
            <c:dLbl>
              <c:idx val="10"/>
              <c:layout>
                <c:manualLayout>
                  <c:x val="7.0484567526832007E-2"/>
                  <c:y val="-1.7921146953406332E-3"/>
                </c:manualLayout>
              </c:layout>
              <c:tx>
                <c:rich>
                  <a:bodyPr/>
                  <a:lstStyle/>
                  <a:p>
                    <a:fld id="{98D84DF5-28EC-4E5C-BF14-DFD779F43EBF}" type="CELLRANGE">
                      <a:rPr lang="en-US" baseline="0"/>
                      <a:pPr/>
                      <a:t>[ДИАПАЗОН ЯЧЕЕК]</a:t>
                    </a:fld>
                    <a:r>
                      <a:rPr lang="en-US" baseline="0"/>
                      <a:t>; </a:t>
                    </a:r>
                    <a:fld id="{BA5731F9-6E9C-45DC-8667-97DD286116AE}" type="YVALUE">
                      <a:rPr lang="en-US" baseline="0"/>
                      <a:pPr/>
                      <a:t>[ЗНАЧЕНИЕ Y]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BE53-46E7-AE9F-5530D8D27206}"/>
                </c:ext>
              </c:extLst>
            </c:dLbl>
            <c:dLbl>
              <c:idx val="11"/>
              <c:layout>
                <c:manualLayout>
                  <c:x val="0.12208934018040569"/>
                  <c:y val="-4.3010752688172171E-2"/>
                </c:manualLayout>
              </c:layout>
              <c:tx>
                <c:rich>
                  <a:bodyPr/>
                  <a:lstStyle/>
                  <a:p>
                    <a:fld id="{81AC8042-BEE1-46AC-AF3C-463D06A31B82}" type="CELLRANGE">
                      <a:rPr lang="en-US" baseline="0"/>
                      <a:pPr/>
                      <a:t>[ДИАПАЗОН ЯЧЕЕК]</a:t>
                    </a:fld>
                    <a:r>
                      <a:rPr lang="en-US" baseline="0"/>
                      <a:t>; </a:t>
                    </a:r>
                    <a:fld id="{A016A31B-918C-4DD9-97B5-F591B92CD060}" type="YVALUE">
                      <a:rPr lang="en-US" baseline="0"/>
                      <a:pPr/>
                      <a:t>[ЗНАЧЕНИЕ Y]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BE53-46E7-AE9F-5530D8D27206}"/>
                </c:ext>
              </c:extLst>
            </c:dLbl>
            <c:dLbl>
              <c:idx val="12"/>
              <c:layout>
                <c:manualLayout>
                  <c:x val="1.2586529915504809E-3"/>
                  <c:y val="2.8673835125447897E-2"/>
                </c:manualLayout>
              </c:layout>
              <c:tx>
                <c:rich>
                  <a:bodyPr/>
                  <a:lstStyle/>
                  <a:p>
                    <a:fld id="{B4AD48F7-733A-4279-81D1-A7695DC701BE}" type="CELLRANGE">
                      <a:rPr lang="en-US" baseline="0"/>
                      <a:pPr/>
                      <a:t>[ДИАПАЗОН ЯЧЕЕК]</a:t>
                    </a:fld>
                    <a:r>
                      <a:rPr lang="en-US" baseline="0"/>
                      <a:t>; </a:t>
                    </a:r>
                    <a:fld id="{B79C8B30-0076-4ADD-8D1B-D28638300CFC}" type="YVALUE">
                      <a:rPr lang="en-US" baseline="0"/>
                      <a:pPr/>
                      <a:t>[ЗНАЧЕНИЕ Y]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BE53-46E7-AE9F-5530D8D27206}"/>
                </c:ext>
              </c:extLst>
            </c:dLbl>
            <c:dLbl>
              <c:idx val="13"/>
              <c:layout>
                <c:manualLayout>
                  <c:x val="-9.439897436629309E-2"/>
                  <c:y val="-4.6594982078853049E-2"/>
                </c:manualLayout>
              </c:layout>
              <c:tx>
                <c:rich>
                  <a:bodyPr/>
                  <a:lstStyle/>
                  <a:p>
                    <a:fld id="{A03B54F1-8C62-4223-9661-AC21E6C814F8}" type="CELLRANGE">
                      <a:rPr lang="en-US" baseline="0"/>
                      <a:pPr/>
                      <a:t>[ДИАПАЗОН ЯЧЕЕК]</a:t>
                    </a:fld>
                    <a:r>
                      <a:rPr lang="en-US" baseline="0"/>
                      <a:t>; </a:t>
                    </a:r>
                    <a:fld id="{D2C1DAE2-2A06-45BC-B9ED-3A516D2689C6}" type="YVALUE">
                      <a:rPr lang="en-US" baseline="0"/>
                      <a:pPr/>
                      <a:t>[ЗНАЧЕНИЕ Y]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D-BE53-46E7-AE9F-5530D8D27206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fld id="{2BF193E2-BD83-4EE7-BBBF-75787060FD5A}" type="YVALUE">
                      <a:rPr lang="en-US"/>
                      <a:pPr/>
                      <a:t>[ЗНАЧЕНИЕ Y]</a:t>
                    </a:fld>
                    <a:endParaRPr lang="ru-RU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0-BE53-46E7-AE9F-5530D8D27206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fld id="{53533C68-2495-4C64-BB70-61B2A9CB2164}" type="YVALUE">
                      <a:rPr lang="en-US"/>
                      <a:pPr/>
                      <a:t>[ЗНАЧЕНИЕ Y]</a:t>
                    </a:fld>
                    <a:endParaRPr lang="ru-RU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1-BE53-46E7-AE9F-5530D8D27206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fld id="{3C8F7B6B-C116-42D8-9025-D1BE2492DD2F}" type="YVALUE">
                      <a:rPr lang="en-US"/>
                      <a:pPr/>
                      <a:t>[ЗНАЧЕНИЕ Y]</a:t>
                    </a:fld>
                    <a:endParaRPr lang="ru-RU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2-BE53-46E7-AE9F-5530D8D27206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fld id="{4DF94F73-4142-4179-8D12-8FB3EFA9A8B7}" type="YVALUE">
                      <a:rPr lang="en-US"/>
                      <a:pPr/>
                      <a:t>[ЗНАЧЕНИЕ Y]</a:t>
                    </a:fld>
                    <a:endParaRPr lang="ru-RU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3-BE53-46E7-AE9F-5530D8D27206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fld id="{3E878ED9-BC59-4E45-9417-C1447923E0DD}" type="YVALUE">
                      <a:rPr lang="en-US"/>
                      <a:pPr/>
                      <a:t>[ЗНАЧЕНИЕ Y]</a:t>
                    </a:fld>
                    <a:endParaRPr lang="ru-RU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4-BE53-46E7-AE9F-5530D8D27206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fld id="{5AAC8EE7-22C0-4829-B226-32EEE9A53947}" type="YVALUE">
                      <a:rPr lang="en-US"/>
                      <a:pPr/>
                      <a:t>[ЗНАЧЕНИЕ Y]</a:t>
                    </a:fld>
                    <a:endParaRPr lang="ru-RU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5-BE53-46E7-AE9F-5530D8D2720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'Групп (2)'!$C$10:$C$29</c:f>
              <c:numCache>
                <c:formatCode>General</c:formatCode>
                <c:ptCount val="20"/>
                <c:pt idx="0">
                  <c:v>4</c:v>
                </c:pt>
                <c:pt idx="1">
                  <c:v>5</c:v>
                </c:pt>
                <c:pt idx="2">
                  <c:v>9</c:v>
                </c:pt>
                <c:pt idx="3">
                  <c:v>5</c:v>
                </c:pt>
                <c:pt idx="4">
                  <c:v>3</c:v>
                </c:pt>
                <c:pt idx="5">
                  <c:v>1</c:v>
                </c:pt>
                <c:pt idx="6">
                  <c:v>9</c:v>
                </c:pt>
                <c:pt idx="7">
                  <c:v>7</c:v>
                </c:pt>
                <c:pt idx="8">
                  <c:v>4</c:v>
                </c:pt>
                <c:pt idx="9">
                  <c:v>9</c:v>
                </c:pt>
                <c:pt idx="10">
                  <c:v>8</c:v>
                </c:pt>
                <c:pt idx="11">
                  <c:v>7</c:v>
                </c:pt>
                <c:pt idx="12">
                  <c:v>5</c:v>
                </c:pt>
                <c:pt idx="13">
                  <c:v>7</c:v>
                </c:pt>
                <c:pt idx="14">
                  <c:v>5</c:v>
                </c:pt>
                <c:pt idx="15">
                  <c:v>7</c:v>
                </c:pt>
                <c:pt idx="16">
                  <c:v>6</c:v>
                </c:pt>
                <c:pt idx="17">
                  <c:v>8</c:v>
                </c:pt>
                <c:pt idx="18">
                  <c:v>9</c:v>
                </c:pt>
                <c:pt idx="19">
                  <c:v>6</c:v>
                </c:pt>
              </c:numCache>
            </c:numRef>
          </c:xVal>
          <c:yVal>
            <c:numRef>
              <c:f>'Групп (2)'!$D$10:$D$29</c:f>
              <c:numCache>
                <c:formatCode>General</c:formatCode>
                <c:ptCount val="20"/>
                <c:pt idx="0">
                  <c:v>7537</c:v>
                </c:pt>
                <c:pt idx="1">
                  <c:v>5698</c:v>
                </c:pt>
                <c:pt idx="2">
                  <c:v>4389</c:v>
                </c:pt>
                <c:pt idx="3">
                  <c:v>3255</c:v>
                </c:pt>
                <c:pt idx="4">
                  <c:v>824</c:v>
                </c:pt>
                <c:pt idx="5">
                  <c:v>755</c:v>
                </c:pt>
                <c:pt idx="6">
                  <c:v>861</c:v>
                </c:pt>
                <c:pt idx="7">
                  <c:v>859</c:v>
                </c:pt>
                <c:pt idx="8">
                  <c:v>223</c:v>
                </c:pt>
                <c:pt idx="9">
                  <c:v>1457</c:v>
                </c:pt>
                <c:pt idx="10">
                  <c:v>924</c:v>
                </c:pt>
                <c:pt idx="11">
                  <c:v>892</c:v>
                </c:pt>
                <c:pt idx="12">
                  <c:v>28</c:v>
                </c:pt>
                <c:pt idx="13">
                  <c:v>1041</c:v>
                </c:pt>
                <c:pt idx="14">
                  <c:v>923</c:v>
                </c:pt>
                <c:pt idx="15">
                  <c:v>589</c:v>
                </c:pt>
                <c:pt idx="16">
                  <c:v>614</c:v>
                </c:pt>
                <c:pt idx="17">
                  <c:v>464</c:v>
                </c:pt>
                <c:pt idx="18">
                  <c:v>674</c:v>
                </c:pt>
                <c:pt idx="19">
                  <c:v>28</c:v>
                </c:pt>
              </c:numCache>
            </c:numRef>
          </c:yVal>
          <c:bubbleSize>
            <c:numRef>
              <c:f>'Групп (2)'!$E$10:$E$29</c:f>
              <c:numCache>
                <c:formatCode>#,##0</c:formatCode>
                <c:ptCount val="20"/>
                <c:pt idx="0">
                  <c:v>139536</c:v>
                </c:pt>
                <c:pt idx="1">
                  <c:v>59435</c:v>
                </c:pt>
                <c:pt idx="2">
                  <c:v>41914</c:v>
                </c:pt>
                <c:pt idx="3">
                  <c:v>29877</c:v>
                </c:pt>
                <c:pt idx="4">
                  <c:v>9344</c:v>
                </c:pt>
                <c:pt idx="5">
                  <c:v>7092</c:v>
                </c:pt>
                <c:pt idx="6">
                  <c:v>4722</c:v>
                </c:pt>
                <c:pt idx="7">
                  <c:v>4201</c:v>
                </c:pt>
                <c:pt idx="8">
                  <c:v>3124</c:v>
                </c:pt>
                <c:pt idx="9">
                  <c:v>3047</c:v>
                </c:pt>
                <c:pt idx="10">
                  <c:v>3030</c:v>
                </c:pt>
                <c:pt idx="11">
                  <c:v>2815</c:v>
                </c:pt>
                <c:pt idx="12">
                  <c:v>2730</c:v>
                </c:pt>
                <c:pt idx="13">
                  <c:v>2702</c:v>
                </c:pt>
                <c:pt idx="14">
                  <c:v>2555</c:v>
                </c:pt>
                <c:pt idx="15">
                  <c:v>2355</c:v>
                </c:pt>
                <c:pt idx="16">
                  <c:v>2042</c:v>
                </c:pt>
                <c:pt idx="17">
                  <c:v>2031</c:v>
                </c:pt>
                <c:pt idx="18">
                  <c:v>1929</c:v>
                </c:pt>
                <c:pt idx="19">
                  <c:v>1328</c:v>
                </c:pt>
              </c:numCache>
            </c:numRef>
          </c:bubbleSize>
          <c:bubble3D val="1"/>
          <c:extLst>
            <c:ext xmlns:c15="http://schemas.microsoft.com/office/drawing/2012/chart" uri="{02D57815-91ED-43cb-92C2-25804820EDAC}">
              <c15:datalabelsRange>
                <c15:f>'Групп (2)'!$B$10:$B$23</c15:f>
                <c15:dlblRangeCache>
                  <c:ptCount val="14"/>
                  <c:pt idx="0">
                    <c:v>ООО МАРС</c:v>
                  </c:pt>
                  <c:pt idx="1">
                    <c:v>ООО «МОН'ДЭЛИС РУСЬ»</c:v>
                  </c:pt>
                  <c:pt idx="2">
                    <c:v>ЗАО «Ферреро Руссия»</c:v>
                  </c:pt>
                  <c:pt idx="3">
                    <c:v>ООО «КДВ ВОРОНЕЖ»</c:v>
                  </c:pt>
                  <c:pt idx="4">
                    <c:v>ОАО «Кондитерский концерн Бабаевский</c:v>
                  </c:pt>
                  <c:pt idx="5">
                    <c:v>ООО «Зеленые линии»</c:v>
                  </c:pt>
                  <c:pt idx="6">
                    <c:v>ООО «Кондитерская фабрика «ПОБЕДА»</c:v>
                  </c:pt>
                  <c:pt idx="7">
                    <c:v>ООО «КОНДИТЕРСКИЙ КОМБИНАТ «ОЗЕРСКИЙ СУВЕНИР»</c:v>
                  </c:pt>
                  <c:pt idx="8">
                    <c:v>ООО «Кондитерское объединение «Славянка»</c:v>
                  </c:pt>
                  <c:pt idx="9">
                    <c:v>ОАО «Воронежская кондитерская фабрика»</c:v>
                  </c:pt>
                  <c:pt idx="10">
                    <c:v>АО «Славянка плюс»</c:v>
                  </c:pt>
                  <c:pt idx="11">
                    <c:v>ООО «Сладкая Слобода»</c:v>
                  </c:pt>
                  <c:pt idx="12">
                    <c:v>ЗАО Фирма «Инфорум-Пром»</c:v>
                  </c:pt>
                  <c:pt idx="13">
                    <c:v>ЗАО «СОРМОВСКАЯ КОНДИТЕРСКАЯ ФАБРИКА»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E-BE53-46E7-AE9F-5530D8D272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bubbleScale val="100"/>
        <c:showNegBubbles val="0"/>
        <c:axId val="672002352"/>
        <c:axId val="672003664"/>
      </c:bubbleChart>
      <c:valAx>
        <c:axId val="6720023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+mn-cs"/>
                  </a:defRPr>
                </a:pPr>
                <a:r>
                  <a:rPr lang="ru-RU" sz="1000" baseline="0"/>
                  <a:t>Имидж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pPr>
              <a:endParaRPr lang="ru-RU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+mn-cs"/>
              </a:defRPr>
            </a:pPr>
            <a:endParaRPr lang="ru-RU"/>
          </a:p>
        </c:txPr>
        <c:crossAx val="672003664"/>
        <c:crosses val="autoZero"/>
        <c:crossBetween val="midCat"/>
      </c:valAx>
      <c:valAx>
        <c:axId val="672003664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 algn="ctr" rtl="0"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+mn-cs"/>
                  </a:defRPr>
                </a:pPr>
                <a:r>
                  <a:rPr lang="ru-RU" sz="1400"/>
                  <a:t>Количество персонала (чел.) 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algn="ctr" rtl="0"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pPr>
              <a:endParaRPr lang="ru-RU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+mn-cs"/>
              </a:defRPr>
            </a:pPr>
            <a:endParaRPr lang="ru-RU"/>
          </a:p>
        </c:txPr>
        <c:crossAx val="67200235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 baseline="0">
          <a:latin typeface="Times New Roman" panose="02020603050405020304" pitchFamily="18" charset="0"/>
        </a:defRPr>
      </a:pPr>
      <a:endParaRPr lang="ru-RU"/>
    </a:p>
  </c:txPr>
  <c:printSettings>
    <c:headerFooter/>
    <c:pageMargins b="0.75" l="0.7" r="0.7" t="0.75" header="0.3" footer="0.3"/>
    <c:pageSetup/>
  </c:printSettings>
  <c:userShapes r:id="rId3"/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7812775999204349E-2"/>
          <c:y val="7.8731966046506868E-2"/>
          <c:w val="0.83710643471175838"/>
          <c:h val="0.87390475410339641"/>
        </c:manualLayout>
      </c:layout>
      <c:bubbleChart>
        <c:varyColors val="0"/>
        <c:ser>
          <c:idx val="0"/>
          <c:order val="0"/>
          <c:spPr>
            <a:solidFill>
              <a:schemeClr val="accent1">
                <a:alpha val="7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2ED66FC5-EAF6-44E3-80CE-2665ABACB019}" type="CELLRANGE">
                      <a:rPr lang="ru-RU"/>
                      <a:pPr/>
                      <a:t>[ДИАПАЗОН ЯЧЕЕК]</a:t>
                    </a:fld>
                    <a:r>
                      <a:rPr lang="ru-RU" baseline="0"/>
                      <a:t>; </a:t>
                    </a:r>
                    <a:fld id="{F969CA2E-74B7-464E-98F1-B7D2648153E0}" type="YVALUE">
                      <a:rPr lang="ru-RU" baseline="0"/>
                      <a:pPr/>
                      <a:t>[ЗНАЧЕНИЕ Y]</a:t>
                    </a:fld>
                    <a:endParaRPr lang="ru-RU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0-D077-48B6-A382-BC7A4E2FF137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95EAA92C-2CFD-483E-85CF-19DA5747AC42}" type="CELLRANGE">
                      <a:rPr lang="ru-RU"/>
                      <a:pPr/>
                      <a:t>[ДИАПАЗОН ЯЧЕЕК]</a:t>
                    </a:fld>
                    <a:r>
                      <a:rPr lang="ru-RU" baseline="0"/>
                      <a:t>; </a:t>
                    </a:r>
                    <a:fld id="{68823BDE-EF89-4521-8551-F7C4F3C0A461}" type="YVALUE">
                      <a:rPr lang="ru-RU" baseline="0"/>
                      <a:pPr/>
                      <a:t>[ЗНАЧЕНИЕ Y]</a:t>
                    </a:fld>
                    <a:endParaRPr lang="ru-RU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D077-48B6-A382-BC7A4E2FF137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952100AB-AD2E-44AC-9632-61085FEFBE3E}" type="CELLRANGE">
                      <a:rPr lang="ru-RU"/>
                      <a:pPr/>
                      <a:t>[ДИАПАЗОН ЯЧЕЕК]</a:t>
                    </a:fld>
                    <a:r>
                      <a:rPr lang="ru-RU" baseline="0"/>
                      <a:t>; </a:t>
                    </a:r>
                    <a:fld id="{7A721D51-27C2-4F69-A732-74076B74D508}" type="YVALUE">
                      <a:rPr lang="ru-RU" baseline="0"/>
                      <a:pPr/>
                      <a:t>[ЗНАЧЕНИЕ Y]</a:t>
                    </a:fld>
                    <a:endParaRPr lang="ru-RU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D077-48B6-A382-BC7A4E2FF137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D1AE815B-C532-4302-A357-B91CCE8FCA30}" type="CELLRANGE">
                      <a:rPr lang="ru-RU"/>
                      <a:pPr/>
                      <a:t>[ДИАПАЗОН ЯЧЕЕК]</a:t>
                    </a:fld>
                    <a:r>
                      <a:rPr lang="ru-RU" baseline="0"/>
                      <a:t>; </a:t>
                    </a:r>
                    <a:fld id="{8591ADA6-AC27-4B7A-8A9B-07989897BDEE}" type="YVALUE">
                      <a:rPr lang="ru-RU" baseline="0"/>
                      <a:pPr/>
                      <a:t>[ЗНАЧЕНИЕ Y]</a:t>
                    </a:fld>
                    <a:endParaRPr lang="ru-RU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D077-48B6-A382-BC7A4E2FF137}"/>
                </c:ext>
              </c:extLst>
            </c:dLbl>
            <c:dLbl>
              <c:idx val="4"/>
              <c:layout>
                <c:manualLayout>
                  <c:x val="-4.279420171271954E-2"/>
                  <c:y val="-6.0931899641577129E-2"/>
                </c:manualLayout>
              </c:layout>
              <c:tx>
                <c:rich>
                  <a:bodyPr/>
                  <a:lstStyle/>
                  <a:p>
                    <a:fld id="{8BAE0F5F-BB64-4DEA-A835-5351C8AC3E5B}" type="CELLRANGE">
                      <a:rPr lang="en-US" baseline="0"/>
                      <a:pPr/>
                      <a:t>[ДИАПАЗОН ЯЧЕЕК]</a:t>
                    </a:fld>
                    <a:r>
                      <a:rPr lang="en-US" baseline="0"/>
                      <a:t>; </a:t>
                    </a:r>
                    <a:fld id="{533286ED-75EB-4A95-878C-F025FC23A471}" type="YVALUE">
                      <a:rPr lang="en-US" baseline="0"/>
                      <a:pPr/>
                      <a:t>[ЗНАЧЕНИЕ Y]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D077-48B6-A382-BC7A4E2FF137}"/>
                </c:ext>
              </c:extLst>
            </c:dLbl>
            <c:dLbl>
              <c:idx val="5"/>
              <c:layout>
                <c:manualLayout>
                  <c:x val="-2.2655753847910319E-2"/>
                  <c:y val="4.4802867383512544E-2"/>
                </c:manualLayout>
              </c:layout>
              <c:tx>
                <c:rich>
                  <a:bodyPr/>
                  <a:lstStyle/>
                  <a:p>
                    <a:fld id="{9C540D51-8388-42A8-A985-384D87C4BB02}" type="CELLRANGE">
                      <a:rPr lang="en-US" baseline="0"/>
                      <a:pPr/>
                      <a:t>[ДИАПАЗОН ЯЧЕЕК]</a:t>
                    </a:fld>
                    <a:r>
                      <a:rPr lang="en-US" baseline="0"/>
                      <a:t>; </a:t>
                    </a:r>
                    <a:fld id="{C329F405-01FE-4DAC-9BAF-1F0EF3DEFE0E}" type="YVALUE">
                      <a:rPr lang="en-US" baseline="0"/>
                      <a:pPr/>
                      <a:t>[ЗНАЧЕНИЕ Y]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D077-48B6-A382-BC7A4E2FF137}"/>
                </c:ext>
              </c:extLst>
            </c:dLbl>
            <c:dLbl>
              <c:idx val="6"/>
              <c:layout>
                <c:manualLayout>
                  <c:x val="-1.2586529915504809E-3"/>
                  <c:y val="5.0179211469534052E-2"/>
                </c:manualLayout>
              </c:layout>
              <c:tx>
                <c:rich>
                  <a:bodyPr/>
                  <a:lstStyle/>
                  <a:p>
                    <a:fld id="{699F33DE-AB31-4168-8DA7-679E2ABA69CF}" type="CELLRANGE">
                      <a:rPr lang="en-US" baseline="0"/>
                      <a:pPr/>
                      <a:t>[ДИАПАЗОН ЯЧЕЕК]</a:t>
                    </a:fld>
                    <a:r>
                      <a:rPr lang="en-US" baseline="0"/>
                      <a:t>; </a:t>
                    </a:r>
                    <a:fld id="{B81D37A5-C373-4414-803C-D2A72512C62A}" type="YVALUE">
                      <a:rPr lang="en-US" baseline="0"/>
                      <a:pPr/>
                      <a:t>[ЗНАЧЕНИЕ Y]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D077-48B6-A382-BC7A4E2FF137}"/>
                </c:ext>
              </c:extLst>
            </c:dLbl>
            <c:dLbl>
              <c:idx val="7"/>
              <c:layout>
                <c:manualLayout>
                  <c:x val="-1.7621141881708026E-2"/>
                  <c:y val="8.4229390681003588E-2"/>
                </c:manualLayout>
              </c:layout>
              <c:tx>
                <c:rich>
                  <a:bodyPr/>
                  <a:lstStyle/>
                  <a:p>
                    <a:fld id="{5AAB1A1D-EDFA-4723-B13B-31156DF27664}" type="CELLRANGE">
                      <a:rPr lang="en-US" baseline="0"/>
                      <a:pPr/>
                      <a:t>[ДИАПАЗОН ЯЧЕЕК]</a:t>
                    </a:fld>
                    <a:r>
                      <a:rPr lang="en-US" baseline="0"/>
                      <a:t>; </a:t>
                    </a:r>
                    <a:fld id="{66BF5450-96B3-49B5-AA3A-65368C28D39C}" type="YVALUE">
                      <a:rPr lang="en-US" baseline="0"/>
                      <a:pPr/>
                      <a:t>[ЗНАЧЕНИЕ Y]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D077-48B6-A382-BC7A4E2FF137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06C3D0B2-0C2A-4FF5-A4EA-F9565D3DBCC7}" type="CELLRANGE">
                      <a:rPr lang="ru-RU"/>
                      <a:pPr/>
                      <a:t>[ДИАПАЗОН ЯЧЕЕК]</a:t>
                    </a:fld>
                    <a:r>
                      <a:rPr lang="ru-RU" baseline="0"/>
                      <a:t>; </a:t>
                    </a:r>
                    <a:fld id="{3DEDE409-2094-4289-94FA-ACBB1199174D}" type="YVALUE">
                      <a:rPr lang="ru-RU" baseline="0"/>
                      <a:pPr/>
                      <a:t>[ЗНАЧЕНИЕ Y]</a:t>
                    </a:fld>
                    <a:endParaRPr lang="ru-RU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D077-48B6-A382-BC7A4E2FF137}"/>
                </c:ext>
              </c:extLst>
            </c:dLbl>
            <c:dLbl>
              <c:idx val="9"/>
              <c:layout>
                <c:manualLayout>
                  <c:x val="-1.1327876923955251E-2"/>
                  <c:y val="-4.6594982078853112E-2"/>
                </c:manualLayout>
              </c:layout>
              <c:tx>
                <c:rich>
                  <a:bodyPr/>
                  <a:lstStyle/>
                  <a:p>
                    <a:fld id="{BA84E89A-C741-487C-B54A-0900E5FA4EFB}" type="CELLRANGE">
                      <a:rPr lang="en-US" baseline="0"/>
                      <a:pPr/>
                      <a:t>[ДИАПАЗОН ЯЧЕЕК]</a:t>
                    </a:fld>
                    <a:r>
                      <a:rPr lang="en-US" baseline="0"/>
                      <a:t>; </a:t>
                    </a:r>
                    <a:fld id="{CAA2E419-D5ED-447B-8809-3F1B238EDECC}" type="YVALUE">
                      <a:rPr lang="en-US" baseline="0"/>
                      <a:pPr/>
                      <a:t>[ЗНАЧЕНИЕ Y]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D077-48B6-A382-BC7A4E2FF137}"/>
                </c:ext>
              </c:extLst>
            </c:dLbl>
            <c:dLbl>
              <c:idx val="10"/>
              <c:layout>
                <c:manualLayout>
                  <c:x val="7.0484567526832007E-2"/>
                  <c:y val="-1.7921146953406332E-3"/>
                </c:manualLayout>
              </c:layout>
              <c:tx>
                <c:rich>
                  <a:bodyPr/>
                  <a:lstStyle/>
                  <a:p>
                    <a:fld id="{D15B546E-6129-41ED-A5F2-CF835F1BB855}" type="CELLRANGE">
                      <a:rPr lang="en-US" baseline="0"/>
                      <a:pPr/>
                      <a:t>[ДИАПАЗОН ЯЧЕЕК]</a:t>
                    </a:fld>
                    <a:r>
                      <a:rPr lang="en-US" baseline="0"/>
                      <a:t>; </a:t>
                    </a:r>
                    <a:fld id="{A13DEEF0-9A93-4AB7-859F-BC42B94F66B4}" type="YVALUE">
                      <a:rPr lang="en-US" baseline="0"/>
                      <a:pPr/>
                      <a:t>[ЗНАЧЕНИЕ Y]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D077-48B6-A382-BC7A4E2FF137}"/>
                </c:ext>
              </c:extLst>
            </c:dLbl>
            <c:dLbl>
              <c:idx val="11"/>
              <c:layout>
                <c:manualLayout>
                  <c:x val="0.12208934018040569"/>
                  <c:y val="-4.3010752688172171E-2"/>
                </c:manualLayout>
              </c:layout>
              <c:tx>
                <c:rich>
                  <a:bodyPr/>
                  <a:lstStyle/>
                  <a:p>
                    <a:fld id="{16E7FE40-42AB-44F7-891E-478F7D165FDC}" type="CELLRANGE">
                      <a:rPr lang="en-US" baseline="0"/>
                      <a:pPr/>
                      <a:t>[ДИАПАЗОН ЯЧЕЕК]</a:t>
                    </a:fld>
                    <a:r>
                      <a:rPr lang="en-US" baseline="0"/>
                      <a:t>; </a:t>
                    </a:r>
                    <a:fld id="{543CB48D-845C-4734-B144-6B66159BA47D}" type="YVALUE">
                      <a:rPr lang="en-US" baseline="0"/>
                      <a:pPr/>
                      <a:t>[ЗНАЧЕНИЕ Y]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D077-48B6-A382-BC7A4E2FF137}"/>
                </c:ext>
              </c:extLst>
            </c:dLbl>
            <c:dLbl>
              <c:idx val="12"/>
              <c:layout>
                <c:manualLayout>
                  <c:x val="1.2586529915504809E-3"/>
                  <c:y val="2.8673835125447897E-2"/>
                </c:manualLayout>
              </c:layout>
              <c:tx>
                <c:rich>
                  <a:bodyPr/>
                  <a:lstStyle/>
                  <a:p>
                    <a:fld id="{6D230D78-627C-40E0-9B34-D9817CCBCE03}" type="CELLRANGE">
                      <a:rPr lang="en-US" baseline="0"/>
                      <a:pPr/>
                      <a:t>[ДИАПАЗОН ЯЧЕЕК]</a:t>
                    </a:fld>
                    <a:r>
                      <a:rPr lang="en-US" baseline="0"/>
                      <a:t>; </a:t>
                    </a:r>
                    <a:fld id="{C0406DC6-1A88-423B-9EA5-030F807360AE}" type="YVALUE">
                      <a:rPr lang="en-US" baseline="0"/>
                      <a:pPr/>
                      <a:t>[ЗНАЧЕНИЕ Y]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D077-48B6-A382-BC7A4E2FF137}"/>
                </c:ext>
              </c:extLst>
            </c:dLbl>
            <c:dLbl>
              <c:idx val="13"/>
              <c:layout>
                <c:manualLayout>
                  <c:x val="-9.439897436629309E-2"/>
                  <c:y val="-4.6594982078853049E-2"/>
                </c:manualLayout>
              </c:layout>
              <c:tx>
                <c:rich>
                  <a:bodyPr/>
                  <a:lstStyle/>
                  <a:p>
                    <a:fld id="{AB8FAC08-971D-4AC0-AF6F-8F9D4641B898}" type="CELLRANGE">
                      <a:rPr lang="en-US" baseline="0"/>
                      <a:pPr/>
                      <a:t>[ДИАПАЗОН ЯЧЕЕК]</a:t>
                    </a:fld>
                    <a:r>
                      <a:rPr lang="en-US" baseline="0"/>
                      <a:t>; </a:t>
                    </a:r>
                    <a:fld id="{344D4BFD-882D-4A87-AC7C-68DEB2D9DB30}" type="YVALUE">
                      <a:rPr lang="en-US" baseline="0"/>
                      <a:pPr/>
                      <a:t>[ЗНАЧЕНИЕ Y]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D-D077-48B6-A382-BC7A4E2FF137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fld id="{EB21D712-9B8D-4B8F-BCB3-427342B718F8}" type="YVALUE">
                      <a:rPr lang="en-US"/>
                      <a:pPr/>
                      <a:t>[ЗНАЧЕНИЕ Y]</a:t>
                    </a:fld>
                    <a:endParaRPr lang="ru-RU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E-D077-48B6-A382-BC7A4E2FF137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fld id="{BD728897-F7A9-4201-B056-72DA21E15FB3}" type="YVALUE">
                      <a:rPr lang="en-US"/>
                      <a:pPr/>
                      <a:t>[ЗНАЧЕНИЕ Y]</a:t>
                    </a:fld>
                    <a:endParaRPr lang="ru-RU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F-D077-48B6-A382-BC7A4E2FF137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fld id="{69C34C2F-D6E8-4FF6-AB88-087FDEA44E0C}" type="YVALUE">
                      <a:rPr lang="en-US"/>
                      <a:pPr/>
                      <a:t>[ЗНАЧЕНИЕ Y]</a:t>
                    </a:fld>
                    <a:endParaRPr lang="ru-RU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0-D077-48B6-A382-BC7A4E2FF137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fld id="{B9E03CCB-55B4-419A-9FA0-587CB83FEAC2}" type="YVALUE">
                      <a:rPr lang="en-US"/>
                      <a:pPr/>
                      <a:t>[ЗНАЧЕНИЕ Y]</a:t>
                    </a:fld>
                    <a:endParaRPr lang="ru-RU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1-D077-48B6-A382-BC7A4E2FF137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fld id="{0EE570C3-C7E7-4422-B8B6-0CA0948487C3}" type="YVALUE">
                      <a:rPr lang="en-US"/>
                      <a:pPr/>
                      <a:t>[ЗНАЧЕНИЕ Y]</a:t>
                    </a:fld>
                    <a:endParaRPr lang="ru-RU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2-D077-48B6-A382-BC7A4E2FF137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fld id="{D0488822-F69F-4D0E-9E2D-07BA84C2B86E}" type="YVALUE">
                      <a:rPr lang="en-US"/>
                      <a:pPr/>
                      <a:t>[ЗНАЧЕНИЕ Y]</a:t>
                    </a:fld>
                    <a:endParaRPr lang="ru-RU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3-D077-48B6-A382-BC7A4E2FF13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'Групп (5)'!$C$10:$C$29</c:f>
              <c:numCache>
                <c:formatCode>General</c:formatCode>
                <c:ptCount val="20"/>
                <c:pt idx="0">
                  <c:v>4</c:v>
                </c:pt>
                <c:pt idx="1">
                  <c:v>5</c:v>
                </c:pt>
                <c:pt idx="2">
                  <c:v>9</c:v>
                </c:pt>
                <c:pt idx="3">
                  <c:v>5</c:v>
                </c:pt>
                <c:pt idx="4">
                  <c:v>3</c:v>
                </c:pt>
                <c:pt idx="5">
                  <c:v>1</c:v>
                </c:pt>
                <c:pt idx="6">
                  <c:v>9</c:v>
                </c:pt>
                <c:pt idx="7">
                  <c:v>7</c:v>
                </c:pt>
                <c:pt idx="8">
                  <c:v>4</c:v>
                </c:pt>
                <c:pt idx="9">
                  <c:v>9</c:v>
                </c:pt>
                <c:pt idx="10">
                  <c:v>8</c:v>
                </c:pt>
                <c:pt idx="11">
                  <c:v>7</c:v>
                </c:pt>
                <c:pt idx="12">
                  <c:v>5</c:v>
                </c:pt>
                <c:pt idx="13">
                  <c:v>7</c:v>
                </c:pt>
                <c:pt idx="14">
                  <c:v>5</c:v>
                </c:pt>
                <c:pt idx="15">
                  <c:v>7</c:v>
                </c:pt>
                <c:pt idx="16">
                  <c:v>6</c:v>
                </c:pt>
                <c:pt idx="17">
                  <c:v>8</c:v>
                </c:pt>
                <c:pt idx="18">
                  <c:v>9</c:v>
                </c:pt>
                <c:pt idx="19">
                  <c:v>6</c:v>
                </c:pt>
              </c:numCache>
            </c:numRef>
          </c:xVal>
          <c:yVal>
            <c:numRef>
              <c:f>'Групп (5)'!$D$10:$D$29</c:f>
              <c:numCache>
                <c:formatCode>General</c:formatCode>
                <c:ptCount val="20"/>
                <c:pt idx="0">
                  <c:v>134</c:v>
                </c:pt>
                <c:pt idx="1">
                  <c:v>248</c:v>
                </c:pt>
                <c:pt idx="2">
                  <c:v>171</c:v>
                </c:pt>
                <c:pt idx="3">
                  <c:v>74</c:v>
                </c:pt>
                <c:pt idx="4">
                  <c:v>42</c:v>
                </c:pt>
                <c:pt idx="5">
                  <c:v>29</c:v>
                </c:pt>
                <c:pt idx="6">
                  <c:v>86</c:v>
                </c:pt>
                <c:pt idx="7">
                  <c:v>57</c:v>
                </c:pt>
                <c:pt idx="8">
                  <c:v>0</c:v>
                </c:pt>
                <c:pt idx="9">
                  <c:v>26</c:v>
                </c:pt>
                <c:pt idx="10">
                  <c:v>55</c:v>
                </c:pt>
                <c:pt idx="11">
                  <c:v>0</c:v>
                </c:pt>
                <c:pt idx="12">
                  <c:v>6</c:v>
                </c:pt>
                <c:pt idx="13">
                  <c:v>21</c:v>
                </c:pt>
                <c:pt idx="14">
                  <c:v>45</c:v>
                </c:pt>
                <c:pt idx="15">
                  <c:v>11</c:v>
                </c:pt>
                <c:pt idx="16">
                  <c:v>11</c:v>
                </c:pt>
                <c:pt idx="17">
                  <c:v>0</c:v>
                </c:pt>
                <c:pt idx="18">
                  <c:v>7</c:v>
                </c:pt>
                <c:pt idx="19">
                  <c:v>17</c:v>
                </c:pt>
              </c:numCache>
            </c:numRef>
          </c:yVal>
          <c:bubbleSize>
            <c:numRef>
              <c:f>'Групп (5)'!$E$10:$E$29</c:f>
              <c:numCache>
                <c:formatCode>#,##0</c:formatCode>
                <c:ptCount val="20"/>
                <c:pt idx="0">
                  <c:v>139536</c:v>
                </c:pt>
                <c:pt idx="1">
                  <c:v>59435</c:v>
                </c:pt>
                <c:pt idx="2">
                  <c:v>41914</c:v>
                </c:pt>
                <c:pt idx="3">
                  <c:v>29877</c:v>
                </c:pt>
                <c:pt idx="4">
                  <c:v>9344</c:v>
                </c:pt>
                <c:pt idx="5">
                  <c:v>7092</c:v>
                </c:pt>
                <c:pt idx="6">
                  <c:v>4722</c:v>
                </c:pt>
                <c:pt idx="7">
                  <c:v>4201</c:v>
                </c:pt>
                <c:pt idx="8">
                  <c:v>3124</c:v>
                </c:pt>
                <c:pt idx="9">
                  <c:v>3047</c:v>
                </c:pt>
                <c:pt idx="10">
                  <c:v>3030</c:v>
                </c:pt>
                <c:pt idx="11">
                  <c:v>2815</c:v>
                </c:pt>
                <c:pt idx="12">
                  <c:v>2730</c:v>
                </c:pt>
                <c:pt idx="13">
                  <c:v>2702</c:v>
                </c:pt>
                <c:pt idx="14">
                  <c:v>2555</c:v>
                </c:pt>
                <c:pt idx="15">
                  <c:v>2355</c:v>
                </c:pt>
                <c:pt idx="16">
                  <c:v>2042</c:v>
                </c:pt>
                <c:pt idx="17">
                  <c:v>2031</c:v>
                </c:pt>
                <c:pt idx="18">
                  <c:v>1929</c:v>
                </c:pt>
                <c:pt idx="19">
                  <c:v>1328</c:v>
                </c:pt>
              </c:numCache>
            </c:numRef>
          </c:bubbleSize>
          <c:bubble3D val="1"/>
          <c:extLst>
            <c:ext xmlns:c15="http://schemas.microsoft.com/office/drawing/2012/chart" uri="{02D57815-91ED-43cb-92C2-25804820EDAC}">
              <c15:datalabelsRange>
                <c15:f>'Групп (5)'!$B$10:$B$23</c15:f>
                <c15:dlblRangeCache>
                  <c:ptCount val="14"/>
                  <c:pt idx="0">
                    <c:v>ООО МАРС</c:v>
                  </c:pt>
                  <c:pt idx="1">
                    <c:v>ООО «МОН'ДЭЛИС РУСЬ»</c:v>
                  </c:pt>
                  <c:pt idx="2">
                    <c:v>ЗАО «Ферреро Руссия»</c:v>
                  </c:pt>
                  <c:pt idx="3">
                    <c:v>ООО «КДВ ВОРОНЕЖ»</c:v>
                  </c:pt>
                  <c:pt idx="4">
                    <c:v>ОАО «Кондитерский концерн Бабаевский</c:v>
                  </c:pt>
                  <c:pt idx="5">
                    <c:v>ООО «Зеленые линии»</c:v>
                  </c:pt>
                  <c:pt idx="6">
                    <c:v>ООО «Кондитерская фабрика «ПОБЕДА»</c:v>
                  </c:pt>
                  <c:pt idx="7">
                    <c:v>ООО «КОНДИТЕРСКИЙ КОМБИНАТ «ОЗЕРСКИЙ СУВЕНИР»</c:v>
                  </c:pt>
                  <c:pt idx="8">
                    <c:v>ООО «Кондитерское объединение «Славянка»</c:v>
                  </c:pt>
                  <c:pt idx="9">
                    <c:v>ОАО «Воронежская кондитерская фабрика»</c:v>
                  </c:pt>
                  <c:pt idx="10">
                    <c:v>АО «Славянка плюс»</c:v>
                  </c:pt>
                  <c:pt idx="11">
                    <c:v>ООО «Сладкая Слобода»</c:v>
                  </c:pt>
                  <c:pt idx="12">
                    <c:v>ЗАО Фирма «Инфорум-Пром»</c:v>
                  </c:pt>
                  <c:pt idx="13">
                    <c:v>ЗАО «СОРМОВСКАЯ КОНДИТЕРСКАЯ ФАБРИКА»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4-D077-48B6-A382-BC7A4E2FF1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bubbleScale val="100"/>
        <c:showNegBubbles val="0"/>
        <c:axId val="672002352"/>
        <c:axId val="672003664"/>
      </c:bubbleChart>
      <c:valAx>
        <c:axId val="6720023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+mn-cs"/>
                  </a:defRPr>
                </a:pPr>
                <a:r>
                  <a:rPr lang="ru-RU" sz="1000" baseline="0"/>
                  <a:t>Имидж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pPr>
              <a:endParaRPr lang="ru-RU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+mn-cs"/>
              </a:defRPr>
            </a:pPr>
            <a:endParaRPr lang="ru-RU"/>
          </a:p>
        </c:txPr>
        <c:crossAx val="672003664"/>
        <c:crosses val="autoZero"/>
        <c:crossBetween val="midCat"/>
      </c:valAx>
      <c:valAx>
        <c:axId val="672003664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 algn="ctr" rtl="0"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+mn-cs"/>
                  </a:defRPr>
                </a:pPr>
                <a:r>
                  <a:rPr lang="ru-RU" sz="1400"/>
                  <a:t>Торговые марки, шт. 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algn="ctr" rtl="0"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pPr>
              <a:endParaRPr lang="ru-RU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+mn-cs"/>
              </a:defRPr>
            </a:pPr>
            <a:endParaRPr lang="ru-RU"/>
          </a:p>
        </c:txPr>
        <c:crossAx val="67200235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 baseline="0">
          <a:latin typeface="Times New Roman" panose="02020603050405020304" pitchFamily="18" charset="0"/>
        </a:defRPr>
      </a:pPr>
      <a:endParaRPr lang="ru-RU"/>
    </a:p>
  </c:txPr>
  <c:printSettings>
    <c:headerFooter/>
    <c:pageMargins b="0.75" l="0.7" r="0.7" t="0.75" header="0.3" footer="0.3"/>
    <c:pageSetup/>
  </c:printSettings>
  <c:userShapes r:id="rId3"/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04084532020033"/>
          <c:y val="0.15502151957923335"/>
          <c:w val="0.82471102773874516"/>
          <c:h val="0.81842138684277366"/>
        </c:manualLayout>
      </c:layout>
      <c:bubbleChart>
        <c:varyColors val="0"/>
        <c:ser>
          <c:idx val="0"/>
          <c:order val="0"/>
          <c:spPr>
            <a:solidFill>
              <a:schemeClr val="accent1">
                <a:alpha val="7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B11C3C7B-023C-4EA8-A7F5-3D0E6F6AFF62}" type="CELLRANGE">
                      <a:rPr lang="ru-RU"/>
                      <a:pPr/>
                      <a:t>[ДИАПАЗОН ЯЧЕЕК]</a:t>
                    </a:fld>
                    <a:r>
                      <a:rPr lang="ru-RU" baseline="0"/>
                      <a:t>; </a:t>
                    </a:r>
                    <a:fld id="{DC03B744-1D37-44D9-9020-E1E64F89DADC}" type="YVALUE">
                      <a:rPr lang="ru-RU" baseline="0"/>
                      <a:pPr/>
                      <a:t>[ЗНАЧЕНИЕ Y]</a:t>
                    </a:fld>
                    <a:endParaRPr lang="ru-RU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0-DC84-4284-B953-C4565590DD42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63E06293-FA19-4CE4-99F5-E5F6F39297D0}" type="CELLRANGE">
                      <a:rPr lang="ru-RU"/>
                      <a:pPr/>
                      <a:t>[ДИАПАЗОН ЯЧЕЕК]</a:t>
                    </a:fld>
                    <a:r>
                      <a:rPr lang="ru-RU" baseline="0"/>
                      <a:t>; </a:t>
                    </a:r>
                    <a:fld id="{52F1DA0D-23DA-47DB-BF91-5161040EDEAF}" type="YVALUE">
                      <a:rPr lang="ru-RU" baseline="0"/>
                      <a:pPr/>
                      <a:t>[ЗНАЧЕНИЕ Y]</a:t>
                    </a:fld>
                    <a:endParaRPr lang="ru-RU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DC84-4284-B953-C4565590DD42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BCF1D64B-EDB9-4CF2-9C4A-1D48B62D3EC5}" type="CELLRANGE">
                      <a:rPr lang="ru-RU"/>
                      <a:pPr/>
                      <a:t>[ДИАПАЗОН ЯЧЕЕК]</a:t>
                    </a:fld>
                    <a:r>
                      <a:rPr lang="ru-RU" baseline="0"/>
                      <a:t>; </a:t>
                    </a:r>
                    <a:fld id="{C30C798C-71E2-4406-9D6D-A0E3C85980BD}" type="YVALUE">
                      <a:rPr lang="ru-RU" baseline="0"/>
                      <a:pPr/>
                      <a:t>[ЗНАЧЕНИЕ Y]</a:t>
                    </a:fld>
                    <a:endParaRPr lang="ru-RU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DC84-4284-B953-C4565590DD42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FB8457A3-6F4C-4177-A143-6AB52A8830ED}" type="CELLRANGE">
                      <a:rPr lang="ru-RU"/>
                      <a:pPr/>
                      <a:t>[ДИАПАЗОН ЯЧЕЕК]</a:t>
                    </a:fld>
                    <a:r>
                      <a:rPr lang="ru-RU" baseline="0"/>
                      <a:t>; </a:t>
                    </a:r>
                    <a:fld id="{8672973A-B8F8-4D17-8BDC-BE3B218C3A9D}" type="YVALUE">
                      <a:rPr lang="ru-RU" baseline="0"/>
                      <a:pPr/>
                      <a:t>[ЗНАЧЕНИЕ Y]</a:t>
                    </a:fld>
                    <a:endParaRPr lang="ru-RU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DC84-4284-B953-C4565590DD42}"/>
                </c:ext>
              </c:extLst>
            </c:dLbl>
            <c:dLbl>
              <c:idx val="4"/>
              <c:layout>
                <c:manualLayout>
                  <c:x val="-4.279420171271954E-2"/>
                  <c:y val="-6.0931899641577129E-2"/>
                </c:manualLayout>
              </c:layout>
              <c:tx>
                <c:rich>
                  <a:bodyPr/>
                  <a:lstStyle/>
                  <a:p>
                    <a:fld id="{7D672241-1751-4D64-8FB2-FA36D827885C}" type="CELLRANGE">
                      <a:rPr lang="en-US" baseline="0"/>
                      <a:pPr/>
                      <a:t>[ДИАПАЗОН ЯЧЕЕК]</a:t>
                    </a:fld>
                    <a:r>
                      <a:rPr lang="en-US" baseline="0"/>
                      <a:t>; </a:t>
                    </a:r>
                    <a:fld id="{B2498DBE-5C51-4587-84E3-E0B6EC7D86F9}" type="YVALUE">
                      <a:rPr lang="en-US" baseline="0"/>
                      <a:pPr/>
                      <a:t>[ЗНАЧЕНИЕ Y]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DC84-4284-B953-C4565590DD42}"/>
                </c:ext>
              </c:extLst>
            </c:dLbl>
            <c:dLbl>
              <c:idx val="5"/>
              <c:layout>
                <c:manualLayout>
                  <c:x val="-2.2655753847910319E-2"/>
                  <c:y val="4.4802867383512544E-2"/>
                </c:manualLayout>
              </c:layout>
              <c:tx>
                <c:rich>
                  <a:bodyPr/>
                  <a:lstStyle/>
                  <a:p>
                    <a:fld id="{4A8C3B6A-C8D3-4E22-B407-1E688B01DC9D}" type="CELLRANGE">
                      <a:rPr lang="en-US" baseline="0"/>
                      <a:pPr/>
                      <a:t>[ДИАПАЗОН ЯЧЕЕК]</a:t>
                    </a:fld>
                    <a:r>
                      <a:rPr lang="en-US" baseline="0"/>
                      <a:t>; </a:t>
                    </a:r>
                    <a:fld id="{B72B2266-3DEA-4630-810C-653F67BC6839}" type="YVALUE">
                      <a:rPr lang="en-US" baseline="0"/>
                      <a:pPr/>
                      <a:t>[ЗНАЧЕНИЕ Y]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DC84-4284-B953-C4565590DD42}"/>
                </c:ext>
              </c:extLst>
            </c:dLbl>
            <c:dLbl>
              <c:idx val="6"/>
              <c:layout>
                <c:manualLayout>
                  <c:x val="-1.2586529915504809E-3"/>
                  <c:y val="5.0179211469534052E-2"/>
                </c:manualLayout>
              </c:layout>
              <c:tx>
                <c:rich>
                  <a:bodyPr/>
                  <a:lstStyle/>
                  <a:p>
                    <a:fld id="{69AED45D-17DF-470F-8C63-BA04876482D3}" type="CELLRANGE">
                      <a:rPr lang="en-US" baseline="0"/>
                      <a:pPr/>
                      <a:t>[ДИАПАЗОН ЯЧЕЕК]</a:t>
                    </a:fld>
                    <a:r>
                      <a:rPr lang="en-US" baseline="0"/>
                      <a:t>; </a:t>
                    </a:r>
                    <a:fld id="{3F047A27-AD0A-4EA2-AD7B-9B3469092E31}" type="YVALUE">
                      <a:rPr lang="en-US" baseline="0"/>
                      <a:pPr/>
                      <a:t>[ЗНАЧЕНИЕ Y]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DC84-4284-B953-C4565590DD42}"/>
                </c:ext>
              </c:extLst>
            </c:dLbl>
            <c:dLbl>
              <c:idx val="7"/>
              <c:layout>
                <c:manualLayout>
                  <c:x val="-1.7621141881708026E-2"/>
                  <c:y val="8.4229390681003588E-2"/>
                </c:manualLayout>
              </c:layout>
              <c:tx>
                <c:rich>
                  <a:bodyPr/>
                  <a:lstStyle/>
                  <a:p>
                    <a:fld id="{953EBE99-2E8C-41D5-B2E6-1BD46592BE88}" type="CELLRANGE">
                      <a:rPr lang="en-US" baseline="0"/>
                      <a:pPr/>
                      <a:t>[ДИАПАЗОН ЯЧЕЕК]</a:t>
                    </a:fld>
                    <a:r>
                      <a:rPr lang="en-US" baseline="0"/>
                      <a:t>; </a:t>
                    </a:r>
                    <a:fld id="{9BEFC437-5CC7-4E80-9D6B-EA514946C954}" type="YVALUE">
                      <a:rPr lang="en-US" baseline="0"/>
                      <a:pPr/>
                      <a:t>[ЗНАЧЕНИЕ Y]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DC84-4284-B953-C4565590DD42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F12D5ACC-0DA9-4C02-9948-DE4E5B0B78B5}" type="CELLRANGE">
                      <a:rPr lang="ru-RU"/>
                      <a:pPr/>
                      <a:t>[ДИАПАЗОН ЯЧЕЕК]</a:t>
                    </a:fld>
                    <a:r>
                      <a:rPr lang="ru-RU" baseline="0"/>
                      <a:t>; </a:t>
                    </a:r>
                    <a:fld id="{90441518-4821-457C-A19C-E90A9D2195DC}" type="YVALUE">
                      <a:rPr lang="ru-RU" baseline="0"/>
                      <a:pPr/>
                      <a:t>[ЗНАЧЕНИЕ Y]</a:t>
                    </a:fld>
                    <a:endParaRPr lang="ru-RU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DC84-4284-B953-C4565590DD42}"/>
                </c:ext>
              </c:extLst>
            </c:dLbl>
            <c:dLbl>
              <c:idx val="9"/>
              <c:layout>
                <c:manualLayout>
                  <c:x val="-1.1327876923955251E-2"/>
                  <c:y val="-4.6594982078853112E-2"/>
                </c:manualLayout>
              </c:layout>
              <c:tx>
                <c:rich>
                  <a:bodyPr/>
                  <a:lstStyle/>
                  <a:p>
                    <a:fld id="{600D8E99-6DF8-4A1F-A864-EC6BC3D04BF3}" type="CELLRANGE">
                      <a:rPr lang="en-US" baseline="0"/>
                      <a:pPr/>
                      <a:t>[ДИАПАЗОН ЯЧЕЕК]</a:t>
                    </a:fld>
                    <a:r>
                      <a:rPr lang="en-US" baseline="0"/>
                      <a:t>; </a:t>
                    </a:r>
                    <a:fld id="{C9D3E8C6-5673-4E98-BA42-D99F606E7E42}" type="YVALUE">
                      <a:rPr lang="en-US" baseline="0"/>
                      <a:pPr/>
                      <a:t>[ЗНАЧЕНИЕ Y]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DC84-4284-B953-C4565590DD42}"/>
                </c:ext>
              </c:extLst>
            </c:dLbl>
            <c:dLbl>
              <c:idx val="10"/>
              <c:layout>
                <c:manualLayout>
                  <c:x val="7.0484567526832007E-2"/>
                  <c:y val="-1.7921146953406332E-3"/>
                </c:manualLayout>
              </c:layout>
              <c:tx>
                <c:rich>
                  <a:bodyPr/>
                  <a:lstStyle/>
                  <a:p>
                    <a:fld id="{60DDFE3C-D2EE-4BC3-8181-FDAE03EBD3A4}" type="CELLRANGE">
                      <a:rPr lang="en-US" baseline="0"/>
                      <a:pPr/>
                      <a:t>[ДИАПАЗОН ЯЧЕЕК]</a:t>
                    </a:fld>
                    <a:r>
                      <a:rPr lang="en-US" baseline="0"/>
                      <a:t>; </a:t>
                    </a:r>
                    <a:fld id="{78073424-DDC1-4F88-994A-E870452DD522}" type="YVALUE">
                      <a:rPr lang="en-US" baseline="0"/>
                      <a:pPr/>
                      <a:t>[ЗНАЧЕНИЕ Y]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DC84-4284-B953-C4565590DD42}"/>
                </c:ext>
              </c:extLst>
            </c:dLbl>
            <c:dLbl>
              <c:idx val="11"/>
              <c:layout>
                <c:manualLayout>
                  <c:x val="0.12208934018040569"/>
                  <c:y val="-4.3010752688172171E-2"/>
                </c:manualLayout>
              </c:layout>
              <c:tx>
                <c:rich>
                  <a:bodyPr/>
                  <a:lstStyle/>
                  <a:p>
                    <a:fld id="{1647312C-63A6-4516-894E-3C354AE4285E}" type="CELLRANGE">
                      <a:rPr lang="en-US" baseline="0"/>
                      <a:pPr/>
                      <a:t>[ДИАПАЗОН ЯЧЕЕК]</a:t>
                    </a:fld>
                    <a:r>
                      <a:rPr lang="en-US" baseline="0"/>
                      <a:t>; </a:t>
                    </a:r>
                    <a:fld id="{BDC09996-750F-4EFD-9896-65AAD4526BA8}" type="YVALUE">
                      <a:rPr lang="en-US" baseline="0"/>
                      <a:pPr/>
                      <a:t>[ЗНАЧЕНИЕ Y]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DC84-4284-B953-C4565590DD42}"/>
                </c:ext>
              </c:extLst>
            </c:dLbl>
            <c:dLbl>
              <c:idx val="12"/>
              <c:layout>
                <c:manualLayout>
                  <c:x val="1.2586529915504809E-3"/>
                  <c:y val="2.8673835125447897E-2"/>
                </c:manualLayout>
              </c:layout>
              <c:tx>
                <c:rich>
                  <a:bodyPr/>
                  <a:lstStyle/>
                  <a:p>
                    <a:fld id="{CBF70390-D34D-4637-9DF3-BE34E07231D8}" type="CELLRANGE">
                      <a:rPr lang="en-US" baseline="0"/>
                      <a:pPr/>
                      <a:t>[ДИАПАЗОН ЯЧЕЕК]</a:t>
                    </a:fld>
                    <a:r>
                      <a:rPr lang="en-US" baseline="0"/>
                      <a:t>; </a:t>
                    </a:r>
                    <a:fld id="{73E1A0F2-0C5E-42E9-954B-E1BD89215B42}" type="YVALUE">
                      <a:rPr lang="en-US" baseline="0"/>
                      <a:pPr/>
                      <a:t>[ЗНАЧЕНИЕ Y]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DC84-4284-B953-C4565590DD42}"/>
                </c:ext>
              </c:extLst>
            </c:dLbl>
            <c:dLbl>
              <c:idx val="13"/>
              <c:layout>
                <c:manualLayout>
                  <c:x val="-9.439897436629309E-2"/>
                  <c:y val="-4.6594982078853049E-2"/>
                </c:manualLayout>
              </c:layout>
              <c:tx>
                <c:rich>
                  <a:bodyPr/>
                  <a:lstStyle/>
                  <a:p>
                    <a:fld id="{885EAA2B-D2F4-4203-A1EF-BAB0B4432C60}" type="CELLRANGE">
                      <a:rPr lang="en-US" baseline="0"/>
                      <a:pPr/>
                      <a:t>[ДИАПАЗОН ЯЧЕЕК]</a:t>
                    </a:fld>
                    <a:r>
                      <a:rPr lang="en-US" baseline="0"/>
                      <a:t>; </a:t>
                    </a:r>
                    <a:fld id="{30C54742-8667-44E3-B729-D530C49AE5B3}" type="YVALUE">
                      <a:rPr lang="en-US" baseline="0"/>
                      <a:pPr/>
                      <a:t>[ЗНАЧЕНИЕ Y]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D-DC84-4284-B953-C4565590DD42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fld id="{8A26A712-17EC-4F3A-B9A3-23FA9B72089C}" type="YVALUE">
                      <a:rPr lang="en-US"/>
                      <a:pPr/>
                      <a:t>[ЗНАЧЕНИЕ Y]</a:t>
                    </a:fld>
                    <a:endParaRPr lang="ru-RU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E-DC84-4284-B953-C4565590DD42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fld id="{BFF3A2C9-B187-4BCF-A471-6B7DCBED3B26}" type="YVALUE">
                      <a:rPr lang="en-US"/>
                      <a:pPr/>
                      <a:t>[ЗНАЧЕНИЕ Y]</a:t>
                    </a:fld>
                    <a:endParaRPr lang="ru-RU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F-DC84-4284-B953-C4565590DD42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fld id="{D0531A7C-A6D3-4399-BC25-6E09FF298E08}" type="YVALUE">
                      <a:rPr lang="en-US"/>
                      <a:pPr/>
                      <a:t>[ЗНАЧЕНИЕ Y]</a:t>
                    </a:fld>
                    <a:endParaRPr lang="ru-RU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0-DC84-4284-B953-C4565590DD42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fld id="{22B3CA5B-C4E3-4EC8-8307-7E0ADE7C0FEE}" type="YVALUE">
                      <a:rPr lang="en-US"/>
                      <a:pPr/>
                      <a:t>[ЗНАЧЕНИЕ Y]</a:t>
                    </a:fld>
                    <a:endParaRPr lang="ru-RU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1-DC84-4284-B953-C4565590DD42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fld id="{E79D2D32-574C-4AFB-B0BB-E6B6BC20E4A6}" type="YVALUE">
                      <a:rPr lang="en-US"/>
                      <a:pPr/>
                      <a:t>[ЗНАЧЕНИЕ Y]</a:t>
                    </a:fld>
                    <a:endParaRPr lang="ru-RU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2-DC84-4284-B953-C4565590DD42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fld id="{D20562B2-2A8B-4D9E-AEDF-973BACD13263}" type="YVALUE">
                      <a:rPr lang="en-US"/>
                      <a:pPr/>
                      <a:t>[ЗНАЧЕНИЕ Y]</a:t>
                    </a:fld>
                    <a:endParaRPr lang="ru-RU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3-DC84-4284-B953-C4565590DD4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'Групп (6)'!$C$10:$C$29</c:f>
              <c:numCache>
                <c:formatCode>General</c:formatCode>
                <c:ptCount val="20"/>
                <c:pt idx="0">
                  <c:v>21</c:v>
                </c:pt>
                <c:pt idx="1">
                  <c:v>20</c:v>
                </c:pt>
                <c:pt idx="2">
                  <c:v>4</c:v>
                </c:pt>
                <c:pt idx="3">
                  <c:v>18</c:v>
                </c:pt>
                <c:pt idx="4">
                  <c:v>11</c:v>
                </c:pt>
                <c:pt idx="5">
                  <c:v>31</c:v>
                </c:pt>
                <c:pt idx="6">
                  <c:v>20</c:v>
                </c:pt>
                <c:pt idx="7">
                  <c:v>4</c:v>
                </c:pt>
                <c:pt idx="8">
                  <c:v>17</c:v>
                </c:pt>
                <c:pt idx="9">
                  <c:v>9</c:v>
                </c:pt>
                <c:pt idx="10">
                  <c:v>5</c:v>
                </c:pt>
                <c:pt idx="11">
                  <c:v>19</c:v>
                </c:pt>
                <c:pt idx="12">
                  <c:v>28</c:v>
                </c:pt>
                <c:pt idx="13">
                  <c:v>7</c:v>
                </c:pt>
                <c:pt idx="14">
                  <c:v>5</c:v>
                </c:pt>
                <c:pt idx="15">
                  <c:v>5</c:v>
                </c:pt>
                <c:pt idx="16">
                  <c:v>16</c:v>
                </c:pt>
                <c:pt idx="17">
                  <c:v>15</c:v>
                </c:pt>
                <c:pt idx="18">
                  <c:v>9</c:v>
                </c:pt>
                <c:pt idx="19">
                  <c:v>9</c:v>
                </c:pt>
              </c:numCache>
            </c:numRef>
          </c:xVal>
          <c:yVal>
            <c:numRef>
              <c:f>'Групп (6)'!$D$10:$D$29</c:f>
              <c:numCache>
                <c:formatCode>General</c:formatCode>
                <c:ptCount val="20"/>
                <c:pt idx="0">
                  <c:v>134</c:v>
                </c:pt>
                <c:pt idx="1">
                  <c:v>248</c:v>
                </c:pt>
                <c:pt idx="2">
                  <c:v>171</c:v>
                </c:pt>
                <c:pt idx="3">
                  <c:v>74</c:v>
                </c:pt>
                <c:pt idx="4">
                  <c:v>42</c:v>
                </c:pt>
                <c:pt idx="5">
                  <c:v>29</c:v>
                </c:pt>
                <c:pt idx="6">
                  <c:v>86</c:v>
                </c:pt>
                <c:pt idx="7">
                  <c:v>57</c:v>
                </c:pt>
                <c:pt idx="8">
                  <c:v>0</c:v>
                </c:pt>
                <c:pt idx="9">
                  <c:v>26</c:v>
                </c:pt>
                <c:pt idx="10">
                  <c:v>55</c:v>
                </c:pt>
                <c:pt idx="11">
                  <c:v>0</c:v>
                </c:pt>
                <c:pt idx="12">
                  <c:v>6</c:v>
                </c:pt>
                <c:pt idx="13">
                  <c:v>21</c:v>
                </c:pt>
                <c:pt idx="14">
                  <c:v>45</c:v>
                </c:pt>
                <c:pt idx="15">
                  <c:v>11</c:v>
                </c:pt>
                <c:pt idx="16">
                  <c:v>11</c:v>
                </c:pt>
                <c:pt idx="17">
                  <c:v>0</c:v>
                </c:pt>
                <c:pt idx="18">
                  <c:v>7</c:v>
                </c:pt>
                <c:pt idx="19">
                  <c:v>17</c:v>
                </c:pt>
              </c:numCache>
            </c:numRef>
          </c:yVal>
          <c:bubbleSize>
            <c:numRef>
              <c:f>'Групп (6)'!$E$10:$E$29</c:f>
              <c:numCache>
                <c:formatCode>#,##0</c:formatCode>
                <c:ptCount val="20"/>
                <c:pt idx="0">
                  <c:v>139536</c:v>
                </c:pt>
                <c:pt idx="1">
                  <c:v>59435</c:v>
                </c:pt>
                <c:pt idx="2">
                  <c:v>41914</c:v>
                </c:pt>
                <c:pt idx="3">
                  <c:v>29877</c:v>
                </c:pt>
                <c:pt idx="4">
                  <c:v>9344</c:v>
                </c:pt>
                <c:pt idx="5">
                  <c:v>7092</c:v>
                </c:pt>
                <c:pt idx="6">
                  <c:v>4722</c:v>
                </c:pt>
                <c:pt idx="7">
                  <c:v>4201</c:v>
                </c:pt>
                <c:pt idx="8">
                  <c:v>3124</c:v>
                </c:pt>
                <c:pt idx="9">
                  <c:v>3047</c:v>
                </c:pt>
                <c:pt idx="10">
                  <c:v>3030</c:v>
                </c:pt>
                <c:pt idx="11">
                  <c:v>2815</c:v>
                </c:pt>
                <c:pt idx="12">
                  <c:v>2730</c:v>
                </c:pt>
                <c:pt idx="13">
                  <c:v>2702</c:v>
                </c:pt>
                <c:pt idx="14">
                  <c:v>2555</c:v>
                </c:pt>
                <c:pt idx="15">
                  <c:v>2355</c:v>
                </c:pt>
                <c:pt idx="16">
                  <c:v>2042</c:v>
                </c:pt>
                <c:pt idx="17">
                  <c:v>2031</c:v>
                </c:pt>
                <c:pt idx="18">
                  <c:v>1929</c:v>
                </c:pt>
                <c:pt idx="19">
                  <c:v>1328</c:v>
                </c:pt>
              </c:numCache>
            </c:numRef>
          </c:bubbleSize>
          <c:bubble3D val="1"/>
          <c:extLst>
            <c:ext xmlns:c15="http://schemas.microsoft.com/office/drawing/2012/chart" uri="{02D57815-91ED-43cb-92C2-25804820EDAC}">
              <c15:datalabelsRange>
                <c15:f>'Групп (6)'!$B$10:$B$23</c15:f>
                <c15:dlblRangeCache>
                  <c:ptCount val="14"/>
                  <c:pt idx="0">
                    <c:v>ООО МАРС</c:v>
                  </c:pt>
                  <c:pt idx="1">
                    <c:v>ООО «МОН'ДЭЛИС РУСЬ»</c:v>
                  </c:pt>
                  <c:pt idx="2">
                    <c:v>ЗАО «Ферреро Руссия»</c:v>
                  </c:pt>
                  <c:pt idx="3">
                    <c:v>ООО «КДВ ВОРОНЕЖ»</c:v>
                  </c:pt>
                  <c:pt idx="4">
                    <c:v>ОАО «Кондитерский концерн Бабаевский</c:v>
                  </c:pt>
                  <c:pt idx="5">
                    <c:v>ООО «Зеленые линии»</c:v>
                  </c:pt>
                  <c:pt idx="6">
                    <c:v>ООО «Кондитерская фабрика «ПОБЕДА»</c:v>
                  </c:pt>
                  <c:pt idx="7">
                    <c:v>ООО «КОНДИТЕРСКИЙ КОМБИНАТ «ОЗЕРСКИЙ СУВЕНИР»</c:v>
                  </c:pt>
                  <c:pt idx="8">
                    <c:v>ООО «Кондитерское объединение «Славянка»</c:v>
                  </c:pt>
                  <c:pt idx="9">
                    <c:v>ОАО «Воронежская кондитерская фабрика»</c:v>
                  </c:pt>
                  <c:pt idx="10">
                    <c:v>АО «Славянка плюс»</c:v>
                  </c:pt>
                  <c:pt idx="11">
                    <c:v>ООО «Сладкая Слобода»</c:v>
                  </c:pt>
                  <c:pt idx="12">
                    <c:v>ЗАО Фирма «Инфорум-Пром»</c:v>
                  </c:pt>
                  <c:pt idx="13">
                    <c:v>ЗАО «СОРМОВСКАЯ КОНДИТЕРСКАЯ ФАБРИКА»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4-DC84-4284-B953-C4565590DD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bubbleScale val="100"/>
        <c:showNegBubbles val="0"/>
        <c:axId val="672002352"/>
        <c:axId val="672003664"/>
      </c:bubbleChart>
      <c:valAx>
        <c:axId val="6720023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+mn-cs"/>
                  </a:defRPr>
                </a:pPr>
                <a:r>
                  <a:rPr lang="ru-RU" sz="1400" baseline="0"/>
                  <a:t>Направления деятельности, шт.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pPr>
              <a:endParaRPr lang="ru-RU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+mn-cs"/>
              </a:defRPr>
            </a:pPr>
            <a:endParaRPr lang="ru-RU"/>
          </a:p>
        </c:txPr>
        <c:crossAx val="672003664"/>
        <c:crosses val="autoZero"/>
        <c:crossBetween val="midCat"/>
      </c:valAx>
      <c:valAx>
        <c:axId val="672003664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 algn="ctr" rtl="0"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+mn-cs"/>
                  </a:defRPr>
                </a:pPr>
                <a:r>
                  <a:rPr lang="ru-RU" sz="1600"/>
                  <a:t>Торговые марки, шт. 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algn="ctr" rtl="0"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pPr>
              <a:endParaRPr lang="ru-RU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+mn-cs"/>
              </a:defRPr>
            </a:pPr>
            <a:endParaRPr lang="ru-RU"/>
          </a:p>
        </c:txPr>
        <c:crossAx val="67200235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 baseline="0">
          <a:latin typeface="Times New Roman" panose="02020603050405020304" pitchFamily="18" charset="0"/>
        </a:defRPr>
      </a:pPr>
      <a:endParaRPr lang="ru-RU"/>
    </a:p>
  </c:txPr>
  <c:printSettings>
    <c:headerFooter/>
    <c:pageMargins b="0.75" l="0.7" r="0.7" t="0.75" header="0.3" footer="0.3"/>
    <c:pageSetup/>
  </c:printSettings>
  <c:userShapes r:id="rId3"/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6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+mn-cs"/>
            </a:defRPr>
          </a:pPr>
          <a:endParaRPr lang="ru-RU"/>
        </a:p>
      </c:txPr>
    </c:title>
    <c:autoTitleDeleted val="0"/>
    <c:plotArea>
      <c:layout>
        <c:manualLayout>
          <c:layoutTarget val="inner"/>
          <c:xMode val="edge"/>
          <c:yMode val="edge"/>
          <c:x val="9.1325876740194115E-2"/>
          <c:y val="4.9981000509264698E-2"/>
          <c:w val="0.82471102773874516"/>
          <c:h val="0.82558988764044949"/>
        </c:manualLayout>
      </c:layout>
      <c:bubbleChart>
        <c:varyColors val="0"/>
        <c:ser>
          <c:idx val="0"/>
          <c:order val="0"/>
          <c:spPr>
            <a:solidFill>
              <a:schemeClr val="accent1">
                <a:alpha val="7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D1480895-C4EC-4955-9041-A8ED580C16AF}" type="CELLRANGE">
                      <a:rPr lang="ru-RU"/>
                      <a:pPr/>
                      <a:t>[ДИАПАЗОН ЯЧЕЕК]</a:t>
                    </a:fld>
                    <a:r>
                      <a:rPr lang="ru-RU" baseline="0"/>
                      <a:t>; </a:t>
                    </a:r>
                    <a:fld id="{4C14C294-1888-4B2E-B49A-9E64298B1AF0}" type="YVALUE">
                      <a:rPr lang="ru-RU" baseline="0"/>
                      <a:pPr/>
                      <a:t>[ЗНАЧЕНИЕ Y]</a:t>
                    </a:fld>
                    <a:endParaRPr lang="ru-RU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0-D17A-422E-B3C5-970AE1B6BB21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5D4348F3-6D87-46A6-9047-29100E09FDFC}" type="CELLRANGE">
                      <a:rPr lang="ru-RU"/>
                      <a:pPr/>
                      <a:t>[ДИАПАЗОН ЯЧЕЕК]</a:t>
                    </a:fld>
                    <a:r>
                      <a:rPr lang="ru-RU" baseline="0"/>
                      <a:t>; </a:t>
                    </a:r>
                    <a:fld id="{34BB9EE8-8835-4F49-98AD-FEB82A78EFA2}" type="YVALUE">
                      <a:rPr lang="ru-RU" baseline="0"/>
                      <a:pPr/>
                      <a:t>[ЗНАЧЕНИЕ Y]</a:t>
                    </a:fld>
                    <a:endParaRPr lang="ru-RU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D17A-422E-B3C5-970AE1B6BB21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CC132C96-8B54-4BE2-AAA9-DF634EF51319}" type="CELLRANGE">
                      <a:rPr lang="ru-RU"/>
                      <a:pPr/>
                      <a:t>[ДИАПАЗОН ЯЧЕЕК]</a:t>
                    </a:fld>
                    <a:r>
                      <a:rPr lang="ru-RU" baseline="0"/>
                      <a:t>; </a:t>
                    </a:r>
                    <a:fld id="{9D05E880-C3CF-4DB5-B328-6C98C9EC6305}" type="YVALUE">
                      <a:rPr lang="ru-RU" baseline="0"/>
                      <a:pPr/>
                      <a:t>[ЗНАЧЕНИЕ Y]</a:t>
                    </a:fld>
                    <a:endParaRPr lang="ru-RU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D17A-422E-B3C5-970AE1B6BB21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9EC56F67-EE42-44ED-9D40-E88170C5DAF2}" type="CELLRANGE">
                      <a:rPr lang="ru-RU"/>
                      <a:pPr/>
                      <a:t>[ДИАПАЗОН ЯЧЕЕК]</a:t>
                    </a:fld>
                    <a:r>
                      <a:rPr lang="ru-RU" baseline="0"/>
                      <a:t>; </a:t>
                    </a:r>
                    <a:fld id="{51F1EC99-9D96-412B-8374-E5A303399484}" type="YVALUE">
                      <a:rPr lang="ru-RU" baseline="0"/>
                      <a:pPr/>
                      <a:t>[ЗНАЧЕНИЕ Y]</a:t>
                    </a:fld>
                    <a:endParaRPr lang="ru-RU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D17A-422E-B3C5-970AE1B6BB21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A3FBE5BA-DAC6-4F68-A5CB-88696F03B394}" type="CELLRANGE">
                      <a:rPr lang="ru-RU"/>
                      <a:pPr/>
                      <a:t>[ДИАПАЗОН ЯЧЕЕК]</a:t>
                    </a:fld>
                    <a:r>
                      <a:rPr lang="ru-RU" baseline="0"/>
                      <a:t>; </a:t>
                    </a:r>
                    <a:fld id="{D515A065-9E92-4382-A43F-F061028EDFE9}" type="YVALUE">
                      <a:rPr lang="ru-RU" baseline="0"/>
                      <a:pPr/>
                      <a:t>[ЗНАЧЕНИЕ Y]</a:t>
                    </a:fld>
                    <a:endParaRPr lang="ru-RU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D17A-422E-B3C5-970AE1B6BB21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445BFA85-AE9D-4BBB-A4F7-96955B3ED0D4}" type="CELLRANGE">
                      <a:rPr lang="ru-RU"/>
                      <a:pPr/>
                      <a:t>[ДИАПАЗОН ЯЧЕЕК]</a:t>
                    </a:fld>
                    <a:r>
                      <a:rPr lang="ru-RU" baseline="0"/>
                      <a:t>; </a:t>
                    </a:r>
                    <a:fld id="{ABCED177-852E-44B2-B6C8-FCB51B517541}" type="YVALUE">
                      <a:rPr lang="ru-RU" baseline="0"/>
                      <a:pPr/>
                      <a:t>[ЗНАЧЕНИЕ Y]</a:t>
                    </a:fld>
                    <a:endParaRPr lang="ru-RU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D17A-422E-B3C5-970AE1B6BB21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C6165BC2-2AFA-4BC9-8613-8808BCB2AF19}" type="CELLRANGE">
                      <a:rPr lang="ru-RU"/>
                      <a:pPr/>
                      <a:t>[ДИАПАЗОН ЯЧЕЕК]</a:t>
                    </a:fld>
                    <a:r>
                      <a:rPr lang="ru-RU" baseline="0"/>
                      <a:t>; </a:t>
                    </a:r>
                    <a:fld id="{FC2B9D78-3341-404F-AE70-96E40777C0ED}" type="YVALUE">
                      <a:rPr lang="ru-RU" baseline="0"/>
                      <a:pPr/>
                      <a:t>[ЗНАЧЕНИЕ Y]</a:t>
                    </a:fld>
                    <a:endParaRPr lang="ru-RU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D17A-422E-B3C5-970AE1B6BB21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BA301616-54E4-4FA7-8D8D-D05B19259C7E}" type="CELLRANGE">
                      <a:rPr lang="ru-RU"/>
                      <a:pPr/>
                      <a:t>[ДИАПАЗОН ЯЧЕЕК]</a:t>
                    </a:fld>
                    <a:r>
                      <a:rPr lang="ru-RU" baseline="0"/>
                      <a:t>; </a:t>
                    </a:r>
                    <a:fld id="{87006899-D66F-409A-9F1D-E9CACEBCEAA4}" type="YVALUE">
                      <a:rPr lang="ru-RU" baseline="0"/>
                      <a:pPr/>
                      <a:t>[ЗНАЧЕНИЕ Y]</a:t>
                    </a:fld>
                    <a:endParaRPr lang="ru-RU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D17A-422E-B3C5-970AE1B6BB21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A23197E9-994E-4DCF-AAC2-F6D1E4884109}" type="CELLRANGE">
                      <a:rPr lang="ru-RU"/>
                      <a:pPr/>
                      <a:t>[ДИАПАЗОН ЯЧЕЕК]</a:t>
                    </a:fld>
                    <a:r>
                      <a:rPr lang="ru-RU" baseline="0"/>
                      <a:t>; </a:t>
                    </a:r>
                    <a:fld id="{539A4C12-09BC-47B6-97D0-3CD383EF9CBE}" type="YVALUE">
                      <a:rPr lang="ru-RU" baseline="0"/>
                      <a:pPr/>
                      <a:t>[ЗНАЧЕНИЕ Y]</a:t>
                    </a:fld>
                    <a:endParaRPr lang="ru-RU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D17A-422E-B3C5-970AE1B6BB21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72BFC150-5975-4018-84B1-8C5224563034}" type="CELLRANGE">
                      <a:rPr lang="ru-RU"/>
                      <a:pPr/>
                      <a:t>[ДИАПАЗОН ЯЧЕЕК]</a:t>
                    </a:fld>
                    <a:r>
                      <a:rPr lang="ru-RU" baseline="0"/>
                      <a:t>; </a:t>
                    </a:r>
                    <a:fld id="{1619939D-A658-421F-B787-198C8D16985A}" type="YVALUE">
                      <a:rPr lang="ru-RU" baseline="0"/>
                      <a:pPr/>
                      <a:t>[ЗНАЧЕНИЕ Y]</a:t>
                    </a:fld>
                    <a:endParaRPr lang="ru-RU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D17A-422E-B3C5-970AE1B6BB21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D6671627-7431-4C64-B194-9BE051467906}" type="CELLRANGE">
                      <a:rPr lang="ru-RU"/>
                      <a:pPr/>
                      <a:t>[ДИАПАЗОН ЯЧЕЕК]</a:t>
                    </a:fld>
                    <a:r>
                      <a:rPr lang="ru-RU" baseline="0"/>
                      <a:t>; </a:t>
                    </a:r>
                    <a:fld id="{08F0E611-3C5B-4F67-9F0E-4EB35D25F9FE}" type="YVALUE">
                      <a:rPr lang="ru-RU" baseline="0"/>
                      <a:pPr/>
                      <a:t>[ЗНАЧЕНИЕ Y]</a:t>
                    </a:fld>
                    <a:endParaRPr lang="ru-RU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D17A-422E-B3C5-970AE1B6BB21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87266C29-450A-48EA-AE96-C717E34EBC80}" type="CELLRANGE">
                      <a:rPr lang="ru-RU"/>
                      <a:pPr/>
                      <a:t>[ДИАПАЗОН ЯЧЕЕК]</a:t>
                    </a:fld>
                    <a:r>
                      <a:rPr lang="ru-RU" baseline="0"/>
                      <a:t>; </a:t>
                    </a:r>
                    <a:fld id="{A8A770E3-CAA0-44DF-A086-708ACC8149E6}" type="YVALUE">
                      <a:rPr lang="ru-RU" baseline="0"/>
                      <a:pPr/>
                      <a:t>[ЗНАЧЕНИЕ Y]</a:t>
                    </a:fld>
                    <a:endParaRPr lang="ru-RU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D17A-422E-B3C5-970AE1B6BB21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fld id="{ECC8995E-9F97-4F5D-B03C-CC4D175FE221}" type="CELLRANGE">
                      <a:rPr lang="ru-RU"/>
                      <a:pPr/>
                      <a:t>[ДИАПАЗОН ЯЧЕЕК]</a:t>
                    </a:fld>
                    <a:r>
                      <a:rPr lang="ru-RU" baseline="0"/>
                      <a:t>; </a:t>
                    </a:r>
                    <a:fld id="{C0D8A6D9-C0E9-4099-9C07-EA170EABB8D5}" type="YVALUE">
                      <a:rPr lang="ru-RU" baseline="0"/>
                      <a:pPr/>
                      <a:t>[ЗНАЧЕНИЕ Y]</a:t>
                    </a:fld>
                    <a:endParaRPr lang="ru-RU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C-D17A-422E-B3C5-970AE1B6BB21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fld id="{86D170F4-FCC7-4291-A3F7-3707AAACE86E}" type="CELLRANGE">
                      <a:rPr lang="ru-RU"/>
                      <a:pPr/>
                      <a:t>[ДИАПАЗОН ЯЧЕЕК]</a:t>
                    </a:fld>
                    <a:r>
                      <a:rPr lang="ru-RU" baseline="0"/>
                      <a:t>; </a:t>
                    </a:r>
                    <a:fld id="{CC49F5D7-3444-48AA-A825-5679E65A4582}" type="YVALUE">
                      <a:rPr lang="ru-RU" baseline="0"/>
                      <a:pPr/>
                      <a:t>[ЗНАЧЕНИЕ Y]</a:t>
                    </a:fld>
                    <a:endParaRPr lang="ru-RU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D-D17A-422E-B3C5-970AE1B6BB2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'Групп (3)'!$C$4:$C$17</c:f>
              <c:numCache>
                <c:formatCode>General</c:formatCode>
                <c:ptCount val="14"/>
                <c:pt idx="0">
                  <c:v>21</c:v>
                </c:pt>
                <c:pt idx="1">
                  <c:v>20</c:v>
                </c:pt>
                <c:pt idx="2">
                  <c:v>4</c:v>
                </c:pt>
                <c:pt idx="3">
                  <c:v>18</c:v>
                </c:pt>
                <c:pt idx="4">
                  <c:v>11</c:v>
                </c:pt>
                <c:pt idx="5">
                  <c:v>31</c:v>
                </c:pt>
                <c:pt idx="6">
                  <c:v>20</c:v>
                </c:pt>
                <c:pt idx="7">
                  <c:v>4</c:v>
                </c:pt>
                <c:pt idx="8">
                  <c:v>17</c:v>
                </c:pt>
                <c:pt idx="9">
                  <c:v>9</c:v>
                </c:pt>
                <c:pt idx="10">
                  <c:v>5</c:v>
                </c:pt>
                <c:pt idx="11">
                  <c:v>19</c:v>
                </c:pt>
                <c:pt idx="12">
                  <c:v>28</c:v>
                </c:pt>
                <c:pt idx="13">
                  <c:v>7</c:v>
                </c:pt>
              </c:numCache>
            </c:numRef>
          </c:xVal>
          <c:yVal>
            <c:numRef>
              <c:f>'Групп (3)'!$D$4:$D$17</c:f>
              <c:numCache>
                <c:formatCode>General</c:formatCode>
                <c:ptCount val="14"/>
                <c:pt idx="0">
                  <c:v>7537</c:v>
                </c:pt>
                <c:pt idx="1">
                  <c:v>5698</c:v>
                </c:pt>
                <c:pt idx="2">
                  <c:v>4389</c:v>
                </c:pt>
                <c:pt idx="3">
                  <c:v>3255</c:v>
                </c:pt>
                <c:pt idx="4">
                  <c:v>824</c:v>
                </c:pt>
                <c:pt idx="5">
                  <c:v>755</c:v>
                </c:pt>
                <c:pt idx="6">
                  <c:v>861</c:v>
                </c:pt>
                <c:pt idx="7">
                  <c:v>859</c:v>
                </c:pt>
                <c:pt idx="8">
                  <c:v>223</c:v>
                </c:pt>
                <c:pt idx="9">
                  <c:v>1457</c:v>
                </c:pt>
                <c:pt idx="10">
                  <c:v>924</c:v>
                </c:pt>
                <c:pt idx="11">
                  <c:v>892</c:v>
                </c:pt>
                <c:pt idx="12">
                  <c:v>28</c:v>
                </c:pt>
                <c:pt idx="13">
                  <c:v>1041</c:v>
                </c:pt>
              </c:numCache>
            </c:numRef>
          </c:yVal>
          <c:bubbleSize>
            <c:numRef>
              <c:f>'Групп (3)'!$E$4:$E$17</c:f>
              <c:numCache>
                <c:formatCode>#,##0</c:formatCode>
                <c:ptCount val="14"/>
                <c:pt idx="0">
                  <c:v>139536</c:v>
                </c:pt>
                <c:pt idx="1">
                  <c:v>59435</c:v>
                </c:pt>
                <c:pt idx="2">
                  <c:v>41914</c:v>
                </c:pt>
                <c:pt idx="3">
                  <c:v>29877</c:v>
                </c:pt>
                <c:pt idx="4">
                  <c:v>9344</c:v>
                </c:pt>
                <c:pt idx="5">
                  <c:v>7092</c:v>
                </c:pt>
                <c:pt idx="6">
                  <c:v>4722</c:v>
                </c:pt>
                <c:pt idx="7">
                  <c:v>4201</c:v>
                </c:pt>
                <c:pt idx="8">
                  <c:v>3124</c:v>
                </c:pt>
                <c:pt idx="9">
                  <c:v>3047</c:v>
                </c:pt>
                <c:pt idx="10">
                  <c:v>3030</c:v>
                </c:pt>
                <c:pt idx="11">
                  <c:v>2815</c:v>
                </c:pt>
                <c:pt idx="12">
                  <c:v>2730</c:v>
                </c:pt>
                <c:pt idx="13">
                  <c:v>2702</c:v>
                </c:pt>
              </c:numCache>
            </c:numRef>
          </c:bubbleSize>
          <c:bubble3D val="1"/>
          <c:extLst>
            <c:ext xmlns:c15="http://schemas.microsoft.com/office/drawing/2012/chart" uri="{02D57815-91ED-43cb-92C2-25804820EDAC}">
              <c15:datalabelsRange>
                <c15:f>'Групп (3)'!$B$4:$B$17</c15:f>
                <c15:dlblRangeCache>
                  <c:ptCount val="14"/>
                  <c:pt idx="0">
                    <c:v>ООО МАРС</c:v>
                  </c:pt>
                  <c:pt idx="1">
                    <c:v>ООО «МОН'ДЭЛИС РУСЬ»</c:v>
                  </c:pt>
                  <c:pt idx="2">
                    <c:v>ЗАО «Ферреро Руссия»</c:v>
                  </c:pt>
                  <c:pt idx="3">
                    <c:v>ООО «КДВ ВОРОНЕЖ»</c:v>
                  </c:pt>
                  <c:pt idx="4">
                    <c:v>ОАО «Кондитерский концерн Бабаевский</c:v>
                  </c:pt>
                  <c:pt idx="5">
                    <c:v>ООО «Зеленые линии»</c:v>
                  </c:pt>
                  <c:pt idx="6">
                    <c:v>ООО «Кондитерская фабрика «ПОБЕДА»</c:v>
                  </c:pt>
                  <c:pt idx="7">
                    <c:v>ООО «КОНДИТЕРСКИЙ КОМБИНАТ «ОЗЕРСКИЙ СУВЕНИР»</c:v>
                  </c:pt>
                  <c:pt idx="8">
                    <c:v>ООО «Кондитерское объединение «Славянка»</c:v>
                  </c:pt>
                  <c:pt idx="9">
                    <c:v>ОАО «Воронежская кондитерская фабрика»</c:v>
                  </c:pt>
                  <c:pt idx="10">
                    <c:v>АО «Славянка плюс»</c:v>
                  </c:pt>
                  <c:pt idx="11">
                    <c:v>ООО «Сладкая Слобода»</c:v>
                  </c:pt>
                  <c:pt idx="12">
                    <c:v>ЗАО Фирма «Инфорум-Пром»</c:v>
                  </c:pt>
                  <c:pt idx="13">
                    <c:v>ЗАО «СОРМОВСКАЯ КОНДИТЕРСКАЯ ФАБРИКА»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E-D17A-422E-B3C5-970AE1B6BB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bubbleScale val="100"/>
        <c:showNegBubbles val="0"/>
        <c:axId val="672002352"/>
        <c:axId val="672003664"/>
      </c:bubbleChart>
      <c:valAx>
        <c:axId val="6720023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+mn-cs"/>
                  </a:defRPr>
                </a:pPr>
                <a:r>
                  <a:rPr lang="ru-RU" sz="1000" baseline="0"/>
                  <a:t>Количество сотрудников компаний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pPr>
              <a:endParaRPr lang="ru-RU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+mn-cs"/>
              </a:defRPr>
            </a:pPr>
            <a:endParaRPr lang="ru-RU"/>
          </a:p>
        </c:txPr>
        <c:crossAx val="672003664"/>
        <c:crosses val="autoZero"/>
        <c:crossBetween val="midCat"/>
      </c:valAx>
      <c:valAx>
        <c:axId val="672003664"/>
        <c:scaling>
          <c:logBase val="10"/>
          <c:orientation val="minMax"/>
          <c:max val="15000"/>
          <c:min val="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 algn="ctr" rtl="0"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+mn-cs"/>
                  </a:defRPr>
                </a:pPr>
                <a:r>
                  <a:rPr lang="ru-RU" sz="1000"/>
                  <a:t>Наличие и количество специалистов, аттестованных на внедрение технологий и решений системы 1С:Предприятие (всего)</a:t>
                </a:r>
                <a:endParaRPr lang="ru-RU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algn="ctr" rtl="0"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pPr>
              <a:endParaRPr lang="ru-RU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+mn-cs"/>
              </a:defRPr>
            </a:pPr>
            <a:endParaRPr lang="ru-RU"/>
          </a:p>
        </c:txPr>
        <c:crossAx val="67200235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 baseline="0">
          <a:latin typeface="Times New Roman" panose="02020603050405020304" pitchFamily="18" charset="0"/>
        </a:defRPr>
      </a:pPr>
      <a:endParaRPr lang="ru-RU"/>
    </a:p>
  </c:txPr>
  <c:printSettings>
    <c:headerFooter/>
    <c:pageMargins b="0.75" l="0.7" r="0.7" t="0.75" header="0.3" footer="0.3"/>
    <c:pageSetup/>
  </c:printSettings>
  <c:userShapes r:id="rId3"/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Издержк!$B$26</c:f>
              <c:strCache>
                <c:ptCount val="1"/>
                <c:pt idx="0">
                  <c:v>ООО «Победа»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Издержк!$A$27:$A$33</c:f>
              <c:strCache>
                <c:ptCount val="7"/>
                <c:pt idx="0">
                  <c:v>Маркетинг, аналитика рынка, оценка</c:v>
                </c:pt>
                <c:pt idx="1">
                  <c:v>Создание продукта/услуги для клиента</c:v>
                </c:pt>
                <c:pt idx="2">
                  <c:v>Заключение договора на поставку како-пасты (других ингредиентов) оказание услуг по доставке</c:v>
                </c:pt>
                <c:pt idx="3">
                  <c:v>Внутрискладские решения</c:v>
                </c:pt>
                <c:pt idx="4">
                  <c:v>Разработка или адаптация существующей рецептуры/линии для изготовления шоколадной продукции</c:v>
                </c:pt>
                <c:pt idx="5">
                  <c:v>Реализация продукции клиенту/потребителю через розничную сеть (включая и свою собственную). Оптовые покупатели</c:v>
                </c:pt>
                <c:pt idx="6">
                  <c:v>Реклама, продвижение</c:v>
                </c:pt>
              </c:strCache>
            </c:strRef>
          </c:cat>
          <c:val>
            <c:numRef>
              <c:f>Издержк!$B$27:$B$33</c:f>
              <c:numCache>
                <c:formatCode>General</c:formatCode>
                <c:ptCount val="7"/>
                <c:pt idx="0">
                  <c:v>7.4</c:v>
                </c:pt>
                <c:pt idx="1">
                  <c:v>47.5</c:v>
                </c:pt>
                <c:pt idx="2">
                  <c:v>14.5</c:v>
                </c:pt>
                <c:pt idx="3">
                  <c:v>1.2</c:v>
                </c:pt>
                <c:pt idx="4">
                  <c:v>22</c:v>
                </c:pt>
                <c:pt idx="5">
                  <c:v>6</c:v>
                </c:pt>
                <c:pt idx="6">
                  <c:v>1.4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CC4-4720-90A1-6820E1E0170F}"/>
            </c:ext>
          </c:extLst>
        </c:ser>
        <c:ser>
          <c:idx val="1"/>
          <c:order val="1"/>
          <c:tx>
            <c:strRef>
              <c:f>Издержк!$C$26</c:f>
              <c:strCache>
                <c:ptCount val="1"/>
                <c:pt idx="0">
                  <c:v>ООО «КОНДИТЕРСКИЙ КОМБИНАТ «ОЗЕРСКИЙ СУВЕНИР»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Издержк!$A$27:$A$33</c:f>
              <c:strCache>
                <c:ptCount val="7"/>
                <c:pt idx="0">
                  <c:v>Маркетинг, аналитика рынка, оценка</c:v>
                </c:pt>
                <c:pt idx="1">
                  <c:v>Создание продукта/услуги для клиента</c:v>
                </c:pt>
                <c:pt idx="2">
                  <c:v>Заключение договора на поставку како-пасты (других ингредиентов) оказание услуг по доставке</c:v>
                </c:pt>
                <c:pt idx="3">
                  <c:v>Внутрискладские решения</c:v>
                </c:pt>
                <c:pt idx="4">
                  <c:v>Разработка или адаптация существующей рецептуры/линии для изготовления шоколадной продукции</c:v>
                </c:pt>
                <c:pt idx="5">
                  <c:v>Реализация продукции клиенту/потребителю через розничную сеть (включая и свою собственную). Оптовые покупатели</c:v>
                </c:pt>
                <c:pt idx="6">
                  <c:v>Реклама, продвижение</c:v>
                </c:pt>
              </c:strCache>
            </c:strRef>
          </c:cat>
          <c:val>
            <c:numRef>
              <c:f>Издержк!$C$27:$C$33</c:f>
              <c:numCache>
                <c:formatCode>General</c:formatCode>
                <c:ptCount val="7"/>
                <c:pt idx="0">
                  <c:v>3.1</c:v>
                </c:pt>
                <c:pt idx="1">
                  <c:v>55.2</c:v>
                </c:pt>
                <c:pt idx="2">
                  <c:v>14</c:v>
                </c:pt>
                <c:pt idx="3">
                  <c:v>2.7</c:v>
                </c:pt>
                <c:pt idx="4">
                  <c:v>13.3</c:v>
                </c:pt>
                <c:pt idx="5">
                  <c:v>9.8000000000000007</c:v>
                </c:pt>
                <c:pt idx="6">
                  <c:v>1.9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CC4-4720-90A1-6820E1E0170F}"/>
            </c:ext>
          </c:extLst>
        </c:ser>
        <c:ser>
          <c:idx val="2"/>
          <c:order val="2"/>
          <c:tx>
            <c:strRef>
              <c:f>Издержк!$D$26</c:f>
              <c:strCache>
                <c:ptCount val="1"/>
                <c:pt idx="0">
                  <c:v>ООО «Кондитерское объединение «Славянка»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Издержк!$A$27:$A$33</c:f>
              <c:strCache>
                <c:ptCount val="7"/>
                <c:pt idx="0">
                  <c:v>Маркетинг, аналитика рынка, оценка</c:v>
                </c:pt>
                <c:pt idx="1">
                  <c:v>Создание продукта/услуги для клиента</c:v>
                </c:pt>
                <c:pt idx="2">
                  <c:v>Заключение договора на поставку како-пасты (других ингредиентов) оказание услуг по доставке</c:v>
                </c:pt>
                <c:pt idx="3">
                  <c:v>Внутрискладские решения</c:v>
                </c:pt>
                <c:pt idx="4">
                  <c:v>Разработка или адаптация существующей рецептуры/линии для изготовления шоколадной продукции</c:v>
                </c:pt>
                <c:pt idx="5">
                  <c:v>Реализация продукции клиенту/потребителю через розничную сеть (включая и свою собственную). Оптовые покупатели</c:v>
                </c:pt>
                <c:pt idx="6">
                  <c:v>Реклама, продвижение</c:v>
                </c:pt>
              </c:strCache>
            </c:strRef>
          </c:cat>
          <c:val>
            <c:numRef>
              <c:f>Издержк!$D$27:$D$33</c:f>
              <c:numCache>
                <c:formatCode>General</c:formatCode>
                <c:ptCount val="7"/>
                <c:pt idx="0">
                  <c:v>8</c:v>
                </c:pt>
                <c:pt idx="1">
                  <c:v>52</c:v>
                </c:pt>
                <c:pt idx="2">
                  <c:v>15</c:v>
                </c:pt>
                <c:pt idx="3">
                  <c:v>6</c:v>
                </c:pt>
                <c:pt idx="4">
                  <c:v>9</c:v>
                </c:pt>
                <c:pt idx="5">
                  <c:v>7</c:v>
                </c:pt>
                <c:pt idx="6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CC4-4720-90A1-6820E1E0170F}"/>
            </c:ext>
          </c:extLst>
        </c:ser>
        <c:ser>
          <c:idx val="3"/>
          <c:order val="3"/>
          <c:tx>
            <c:strRef>
              <c:f>Издержк!$E$26</c:f>
              <c:strCache>
                <c:ptCount val="1"/>
                <c:pt idx="0">
                  <c:v>ОАО «Кондитерский концерн Бабаевский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Издержк!$A$27:$A$33</c:f>
              <c:strCache>
                <c:ptCount val="7"/>
                <c:pt idx="0">
                  <c:v>Маркетинг, аналитика рынка, оценка</c:v>
                </c:pt>
                <c:pt idx="1">
                  <c:v>Создание продукта/услуги для клиента</c:v>
                </c:pt>
                <c:pt idx="2">
                  <c:v>Заключение договора на поставку како-пасты (других ингредиентов) оказание услуг по доставке</c:v>
                </c:pt>
                <c:pt idx="3">
                  <c:v>Внутрискладские решения</c:v>
                </c:pt>
                <c:pt idx="4">
                  <c:v>Разработка или адаптация существующей рецептуры/линии для изготовления шоколадной продукции</c:v>
                </c:pt>
                <c:pt idx="5">
                  <c:v>Реализация продукции клиенту/потребителю через розничную сеть (включая и свою собственную). Оптовые покупатели</c:v>
                </c:pt>
                <c:pt idx="6">
                  <c:v>Реклама, продвижение</c:v>
                </c:pt>
              </c:strCache>
            </c:strRef>
          </c:cat>
          <c:val>
            <c:numRef>
              <c:f>Издержк!$E$27:$E$33</c:f>
              <c:numCache>
                <c:formatCode>General</c:formatCode>
                <c:ptCount val="7"/>
                <c:pt idx="0">
                  <c:v>8.1</c:v>
                </c:pt>
                <c:pt idx="1">
                  <c:v>50</c:v>
                </c:pt>
                <c:pt idx="2">
                  <c:v>14</c:v>
                </c:pt>
                <c:pt idx="3">
                  <c:v>6</c:v>
                </c:pt>
                <c:pt idx="4">
                  <c:v>13</c:v>
                </c:pt>
                <c:pt idx="5">
                  <c:v>4</c:v>
                </c:pt>
                <c:pt idx="6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CC4-4720-90A1-6820E1E017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73764768"/>
        <c:axId val="773762144"/>
      </c:barChart>
      <c:catAx>
        <c:axId val="7737647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73762144"/>
        <c:crosses val="autoZero"/>
        <c:auto val="1"/>
        <c:lblAlgn val="ctr"/>
        <c:lblOffset val="100"/>
        <c:noMultiLvlLbl val="0"/>
      </c:catAx>
      <c:valAx>
        <c:axId val="7737621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737647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pattFill prst="ltUpDiag">
                <a:fgClr>
                  <a:schemeClr val="accent1"/>
                </a:fgClr>
                <a:bgClr>
                  <a:schemeClr val="accent1">
                    <a:lumMod val="20000"/>
                    <a:lumOff val="80000"/>
                  </a:schemeClr>
                </a:bgClr>
              </a:pattFill>
              <a:ln w="19050">
                <a:solidFill>
                  <a:schemeClr val="lt1"/>
                </a:solidFill>
              </a:ln>
              <a:effectLst>
                <a:innerShdw blurRad="114300">
                  <a:schemeClr val="accent1"/>
                </a:innerShdw>
              </a:effectLst>
            </c:spPr>
            <c:extLst>
              <c:ext xmlns:c16="http://schemas.microsoft.com/office/drawing/2014/chart" uri="{C3380CC4-5D6E-409C-BE32-E72D297353CC}">
                <c16:uniqueId val="{00000001-E35C-446C-B70D-885A677D70A3}"/>
              </c:ext>
            </c:extLst>
          </c:dPt>
          <c:dPt>
            <c:idx val="1"/>
            <c:bubble3D val="0"/>
            <c:spPr>
              <a:pattFill prst="ltUpDiag">
                <a:fgClr>
                  <a:schemeClr val="accent2"/>
                </a:fgClr>
                <a:bgClr>
                  <a:schemeClr val="accent2">
                    <a:lumMod val="20000"/>
                    <a:lumOff val="80000"/>
                  </a:schemeClr>
                </a:bgClr>
              </a:pattFill>
              <a:ln w="19050">
                <a:solidFill>
                  <a:schemeClr val="lt1"/>
                </a:solidFill>
              </a:ln>
              <a:effectLst>
                <a:innerShdw blurRad="114300">
                  <a:schemeClr val="accent2"/>
                </a:innerShdw>
              </a:effectLst>
            </c:spPr>
            <c:extLst>
              <c:ext xmlns:c16="http://schemas.microsoft.com/office/drawing/2014/chart" uri="{C3380CC4-5D6E-409C-BE32-E72D297353CC}">
                <c16:uniqueId val="{00000003-E35C-446C-B70D-885A677D70A3}"/>
              </c:ext>
            </c:extLst>
          </c:dPt>
          <c:dPt>
            <c:idx val="2"/>
            <c:bubble3D val="0"/>
            <c:spPr>
              <a:pattFill prst="ltUpDiag">
                <a:fgClr>
                  <a:schemeClr val="accent3"/>
                </a:fgClr>
                <a:bgClr>
                  <a:schemeClr val="accent3">
                    <a:lumMod val="20000"/>
                    <a:lumOff val="80000"/>
                  </a:schemeClr>
                </a:bgClr>
              </a:pattFill>
              <a:ln w="19050">
                <a:solidFill>
                  <a:schemeClr val="lt1"/>
                </a:solidFill>
              </a:ln>
              <a:effectLst>
                <a:innerShdw blurRad="114300">
                  <a:schemeClr val="accent3"/>
                </a:innerShdw>
              </a:effectLst>
            </c:spPr>
            <c:extLst>
              <c:ext xmlns:c16="http://schemas.microsoft.com/office/drawing/2014/chart" uri="{C3380CC4-5D6E-409C-BE32-E72D297353CC}">
                <c16:uniqueId val="{00000005-E35C-446C-B70D-885A677D70A3}"/>
              </c:ext>
            </c:extLst>
          </c:dPt>
          <c:dPt>
            <c:idx val="3"/>
            <c:bubble3D val="0"/>
            <c:spPr>
              <a:pattFill prst="ltUpDiag">
                <a:fgClr>
                  <a:schemeClr val="accent4"/>
                </a:fgClr>
                <a:bgClr>
                  <a:schemeClr val="accent4">
                    <a:lumMod val="20000"/>
                    <a:lumOff val="80000"/>
                  </a:schemeClr>
                </a:bgClr>
              </a:pattFill>
              <a:ln w="19050">
                <a:solidFill>
                  <a:schemeClr val="lt1"/>
                </a:solidFill>
              </a:ln>
              <a:effectLst>
                <a:innerShdw blurRad="114300">
                  <a:schemeClr val="accent4"/>
                </a:innerShdw>
              </a:effectLst>
            </c:spPr>
            <c:extLst>
              <c:ext xmlns:c16="http://schemas.microsoft.com/office/drawing/2014/chart" uri="{C3380CC4-5D6E-409C-BE32-E72D297353CC}">
                <c16:uniqueId val="{00000007-E35C-446C-B70D-885A677D70A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ru-RU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1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'Производство, Какао, шоколад и '!$A$16:$A$19</c:f>
              <c:strCache>
                <c:ptCount val="4"/>
                <c:pt idx="0">
                  <c:v>Шоколад и продукты, содержащие какао, т</c:v>
                </c:pt>
                <c:pt idx="1">
                  <c:v>Изделия кондитерские сахаристые, т</c:v>
                </c:pt>
                <c:pt idx="2">
                  <c:v>Шоколад в упакованном виде, т</c:v>
                </c:pt>
                <c:pt idx="3">
                  <c:v>Какао, т</c:v>
                </c:pt>
              </c:strCache>
            </c:strRef>
          </c:cat>
          <c:val>
            <c:numRef>
              <c:f>'Производство, Какао, шоколад и '!$B$16:$B$19</c:f>
              <c:numCache>
                <c:formatCode>0.0%</c:formatCode>
                <c:ptCount val="4"/>
                <c:pt idx="0">
                  <c:v>0.59331179751371799</c:v>
                </c:pt>
                <c:pt idx="1">
                  <c:v>0.2918653066805581</c:v>
                </c:pt>
                <c:pt idx="2">
                  <c:v>0.10703009625944272</c:v>
                </c:pt>
                <c:pt idx="3">
                  <c:v>7.7927995462812299E-3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F3-4BEB-B39F-DF460CE6CB8A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pattFill prst="ltUpDiag">
                <a:fgClr>
                  <a:schemeClr val="accent1"/>
                </a:fgClr>
                <a:bgClr>
                  <a:schemeClr val="accent1">
                    <a:lumMod val="20000"/>
                    <a:lumOff val="80000"/>
                  </a:schemeClr>
                </a:bgClr>
              </a:pattFill>
              <a:ln w="19050">
                <a:solidFill>
                  <a:schemeClr val="lt1"/>
                </a:solidFill>
              </a:ln>
              <a:effectLst>
                <a:innerShdw blurRad="114300">
                  <a:schemeClr val="accent1"/>
                </a:innerShdw>
              </a:effectLst>
            </c:spPr>
            <c:extLst>
              <c:ext xmlns:c16="http://schemas.microsoft.com/office/drawing/2014/chart" uri="{C3380CC4-5D6E-409C-BE32-E72D297353CC}">
                <c16:uniqueId val="{00000001-FBF8-412B-892C-9A3723460309}"/>
              </c:ext>
            </c:extLst>
          </c:dPt>
          <c:dPt>
            <c:idx val="1"/>
            <c:bubble3D val="0"/>
            <c:spPr>
              <a:pattFill prst="ltUpDiag">
                <a:fgClr>
                  <a:schemeClr val="accent2"/>
                </a:fgClr>
                <a:bgClr>
                  <a:schemeClr val="accent2">
                    <a:lumMod val="20000"/>
                    <a:lumOff val="80000"/>
                  </a:schemeClr>
                </a:bgClr>
              </a:pattFill>
              <a:ln w="19050">
                <a:solidFill>
                  <a:schemeClr val="lt1"/>
                </a:solidFill>
              </a:ln>
              <a:effectLst>
                <a:innerShdw blurRad="114300">
                  <a:schemeClr val="accent2"/>
                </a:innerShdw>
              </a:effectLst>
            </c:spPr>
            <c:extLst>
              <c:ext xmlns:c16="http://schemas.microsoft.com/office/drawing/2014/chart" uri="{C3380CC4-5D6E-409C-BE32-E72D297353CC}">
                <c16:uniqueId val="{00000003-FBF8-412B-892C-9A3723460309}"/>
              </c:ext>
            </c:extLst>
          </c:dPt>
          <c:dPt>
            <c:idx val="2"/>
            <c:bubble3D val="0"/>
            <c:spPr>
              <a:pattFill prst="ltUpDiag">
                <a:fgClr>
                  <a:schemeClr val="accent3"/>
                </a:fgClr>
                <a:bgClr>
                  <a:schemeClr val="accent3">
                    <a:lumMod val="20000"/>
                    <a:lumOff val="80000"/>
                  </a:schemeClr>
                </a:bgClr>
              </a:pattFill>
              <a:ln w="19050">
                <a:solidFill>
                  <a:schemeClr val="lt1"/>
                </a:solidFill>
              </a:ln>
              <a:effectLst>
                <a:innerShdw blurRad="114300">
                  <a:schemeClr val="accent3"/>
                </a:innerShdw>
              </a:effectLst>
            </c:spPr>
            <c:extLst>
              <c:ext xmlns:c16="http://schemas.microsoft.com/office/drawing/2014/chart" uri="{C3380CC4-5D6E-409C-BE32-E72D297353CC}">
                <c16:uniqueId val="{00000005-FBF8-412B-892C-9A3723460309}"/>
              </c:ext>
            </c:extLst>
          </c:dPt>
          <c:dPt>
            <c:idx val="3"/>
            <c:bubble3D val="0"/>
            <c:spPr>
              <a:pattFill prst="ltUpDiag">
                <a:fgClr>
                  <a:schemeClr val="accent4"/>
                </a:fgClr>
                <a:bgClr>
                  <a:schemeClr val="accent4">
                    <a:lumMod val="20000"/>
                    <a:lumOff val="80000"/>
                  </a:schemeClr>
                </a:bgClr>
              </a:pattFill>
              <a:ln w="19050">
                <a:solidFill>
                  <a:schemeClr val="lt1"/>
                </a:solidFill>
              </a:ln>
              <a:effectLst>
                <a:innerShdw blurRad="114300">
                  <a:schemeClr val="accent4"/>
                </a:innerShdw>
              </a:effectLst>
            </c:spPr>
            <c:extLst>
              <c:ext xmlns:c16="http://schemas.microsoft.com/office/drawing/2014/chart" uri="{C3380CC4-5D6E-409C-BE32-E72D297353CC}">
                <c16:uniqueId val="{00000007-FBF8-412B-892C-9A372346030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ru-RU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1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'Производство, Какао, шоколад и '!$A$23:$A$26</c:f>
              <c:strCache>
                <c:ptCount val="4"/>
                <c:pt idx="0">
                  <c:v>Шоколад и продукты, содержащие какао, т</c:v>
                </c:pt>
                <c:pt idx="1">
                  <c:v>Изделия кондитерские сахаристые, т</c:v>
                </c:pt>
                <c:pt idx="2">
                  <c:v>Шоколад в упакованном виде, т</c:v>
                </c:pt>
                <c:pt idx="3">
                  <c:v>Какао, т</c:v>
                </c:pt>
              </c:strCache>
            </c:strRef>
          </c:cat>
          <c:val>
            <c:numRef>
              <c:f>'Производство, Какао, шоколад и '!$B$23:$B$26</c:f>
              <c:numCache>
                <c:formatCode>0%</c:formatCode>
                <c:ptCount val="4"/>
                <c:pt idx="0">
                  <c:v>0.53187567486373777</c:v>
                </c:pt>
                <c:pt idx="1">
                  <c:v>0.31178511814753812</c:v>
                </c:pt>
                <c:pt idx="2">
                  <c:v>0.13357000094416069</c:v>
                </c:pt>
                <c:pt idx="3">
                  <c:v>2.2769206044563433E-2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01-4B37-B83C-E51700D01BCF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'Экспорт и импорт шоколада, гото'!$A$2</c:f>
              <c:strCache>
                <c:ptCount val="1"/>
                <c:pt idx="0">
                  <c:v>Экспорт, т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prstDash val="dash"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'Экспорт и импорт шоколада, гото'!$B$1:$G$1</c:f>
              <c:numCache>
                <c:formatCode>General</c:formatCode>
                <c:ptCount val="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</c:numCache>
            </c:numRef>
          </c:cat>
          <c:val>
            <c:numRef>
              <c:f>'Экспорт и импорт шоколада, гото'!$B$2:$G$2</c:f>
              <c:numCache>
                <c:formatCode>#,##0.00</c:formatCode>
                <c:ptCount val="6"/>
                <c:pt idx="0">
                  <c:v>212091.44</c:v>
                </c:pt>
                <c:pt idx="1">
                  <c:v>226121.85</c:v>
                </c:pt>
                <c:pt idx="2">
                  <c:v>259780.8</c:v>
                </c:pt>
                <c:pt idx="3">
                  <c:v>311101.59000000003</c:v>
                </c:pt>
                <c:pt idx="4">
                  <c:v>360478.14</c:v>
                </c:pt>
                <c:pt idx="5">
                  <c:v>395062.61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C8-46B8-85DF-6FC0CC9CC54C}"/>
            </c:ext>
          </c:extLst>
        </c:ser>
        <c:ser>
          <c:idx val="1"/>
          <c:order val="1"/>
          <c:tx>
            <c:strRef>
              <c:f>'Экспорт и импорт шоколада, гото'!$A$3</c:f>
              <c:strCache>
                <c:ptCount val="1"/>
                <c:pt idx="0">
                  <c:v>Импорт, т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'Экспорт и импорт шоколада, гото'!$B$1:$G$1</c:f>
              <c:numCache>
                <c:formatCode>General</c:formatCode>
                <c:ptCount val="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</c:numCache>
            </c:numRef>
          </c:cat>
          <c:val>
            <c:numRef>
              <c:f>'Экспорт и импорт шоколада, гото'!$B$3:$G$3</c:f>
              <c:numCache>
                <c:formatCode>#,##0.00</c:formatCode>
                <c:ptCount val="6"/>
                <c:pt idx="0">
                  <c:v>241386.79</c:v>
                </c:pt>
                <c:pt idx="1">
                  <c:v>243146.81</c:v>
                </c:pt>
                <c:pt idx="2">
                  <c:v>299779.33</c:v>
                </c:pt>
                <c:pt idx="3">
                  <c:v>333512.3</c:v>
                </c:pt>
                <c:pt idx="4">
                  <c:v>344987.95</c:v>
                </c:pt>
                <c:pt idx="5">
                  <c:v>323581.82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C8-46B8-85DF-6FC0CC9CC5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4952600"/>
        <c:axId val="804954240"/>
      </c:lineChart>
      <c:catAx>
        <c:axId val="8049526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ru-RU"/>
          </a:p>
        </c:txPr>
        <c:crossAx val="804954240"/>
        <c:crosses val="autoZero"/>
        <c:auto val="1"/>
        <c:lblAlgn val="ctr"/>
        <c:lblOffset val="100"/>
        <c:noMultiLvlLbl val="0"/>
      </c:catAx>
      <c:valAx>
        <c:axId val="804954240"/>
        <c:scaling>
          <c:orientation val="minMax"/>
          <c:min val="1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ru-RU"/>
          </a:p>
        </c:txPr>
        <c:crossAx val="8049526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900">
          <a:latin typeface="Times New Roman" panose="02020603050405020304" pitchFamily="18" charset="0"/>
          <a:cs typeface="Times New Roman" panose="02020603050405020304" pitchFamily="18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'Экспорт и импорт шоколада,  (2)'!$A$2</c:f>
              <c:strCache>
                <c:ptCount val="1"/>
                <c:pt idx="0">
                  <c:v>Импорт, тыс долл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'Экспорт и импорт шоколада,  (2)'!$B$1:$G$1</c:f>
              <c:numCache>
                <c:formatCode>General</c:formatCode>
                <c:ptCount val="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</c:numCache>
            </c:numRef>
          </c:cat>
          <c:val>
            <c:numRef>
              <c:f>'Экспорт и импорт шоколада,  (2)'!$B$2:$G$2</c:f>
              <c:numCache>
                <c:formatCode>#,##0.00</c:formatCode>
                <c:ptCount val="6"/>
                <c:pt idx="0">
                  <c:v>968010.5</c:v>
                </c:pt>
                <c:pt idx="1">
                  <c:v>953640.95</c:v>
                </c:pt>
                <c:pt idx="2">
                  <c:v>1097621.46</c:v>
                </c:pt>
                <c:pt idx="3" formatCode="#,##0">
                  <c:v>1219853</c:v>
                </c:pt>
                <c:pt idx="4">
                  <c:v>1263275.72</c:v>
                </c:pt>
                <c:pt idx="5">
                  <c:v>1184164.3400000001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C1-4573-857F-25C81A735FD8}"/>
            </c:ext>
          </c:extLst>
        </c:ser>
        <c:ser>
          <c:idx val="1"/>
          <c:order val="1"/>
          <c:tx>
            <c:strRef>
              <c:f>'Экспорт и импорт шоколада,  (2)'!$A$3</c:f>
              <c:strCache>
                <c:ptCount val="1"/>
                <c:pt idx="0">
                  <c:v>Экспорт, тыс долл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'Экспорт и импорт шоколада,  (2)'!$B$1:$G$1</c:f>
              <c:numCache>
                <c:formatCode>General</c:formatCode>
                <c:ptCount val="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</c:numCache>
            </c:numRef>
          </c:cat>
          <c:val>
            <c:numRef>
              <c:f>'Экспорт и импорт шоколада,  (2)'!$B$3:$G$3</c:f>
              <c:numCache>
                <c:formatCode>#,##0.00</c:formatCode>
                <c:ptCount val="6"/>
                <c:pt idx="0">
                  <c:v>571566.34</c:v>
                </c:pt>
                <c:pt idx="1">
                  <c:v>617883.85</c:v>
                </c:pt>
                <c:pt idx="2">
                  <c:v>718689.37</c:v>
                </c:pt>
                <c:pt idx="3">
                  <c:v>809811.88</c:v>
                </c:pt>
                <c:pt idx="4">
                  <c:v>905958.68</c:v>
                </c:pt>
                <c:pt idx="5">
                  <c:v>923861.87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C1-4573-857F-25C81A735F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7298216"/>
        <c:axId val="817294936"/>
      </c:lineChart>
      <c:catAx>
        <c:axId val="8172982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ru-RU"/>
          </a:p>
        </c:txPr>
        <c:crossAx val="817294936"/>
        <c:crosses val="autoZero"/>
        <c:auto val="1"/>
        <c:lblAlgn val="ctr"/>
        <c:lblOffset val="100"/>
        <c:noMultiLvlLbl val="0"/>
      </c:catAx>
      <c:valAx>
        <c:axId val="817294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ru-RU"/>
          </a:p>
        </c:txPr>
        <c:crossAx val="8172982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'Запасы, Продукты кондитерской п'!$A$2</c:f>
              <c:strCache>
                <c:ptCount val="1"/>
                <c:pt idx="0">
                  <c:v>Шоколад и кондитерские сахаристые изделия, т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lgDashDot"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prstDash val="lgDashDot"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'Запасы, Продукты кондитерской п'!$B$1:$G$1</c:f>
              <c:numCache>
                <c:formatCode>General</c:formatCode>
                <c:ptCount val="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</c:numCache>
            </c:numRef>
          </c:cat>
          <c:val>
            <c:numRef>
              <c:f>'Запасы, Продукты кондитерской п'!$B$2:$G$2</c:f>
              <c:numCache>
                <c:formatCode>#,##0.00</c:formatCode>
                <c:ptCount val="6"/>
                <c:pt idx="0">
                  <c:v>45608.67</c:v>
                </c:pt>
                <c:pt idx="1">
                  <c:v>59571.58</c:v>
                </c:pt>
                <c:pt idx="2">
                  <c:v>52828.2</c:v>
                </c:pt>
                <c:pt idx="3">
                  <c:v>81208.539999999994</c:v>
                </c:pt>
                <c:pt idx="4">
                  <c:v>91950.9</c:v>
                </c:pt>
                <c:pt idx="5">
                  <c:v>87964.61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41-48AA-90E9-05C2B7E1287C}"/>
            </c:ext>
          </c:extLst>
        </c:ser>
        <c:ser>
          <c:idx val="1"/>
          <c:order val="1"/>
          <c:tx>
            <c:strRef>
              <c:f>'Запасы, Продукты кондитерской п'!$A$3</c:f>
              <c:strCache>
                <c:ptCount val="1"/>
                <c:pt idx="0">
                  <c:v>Шоколад в упакованном виде, т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'Запасы, Продукты кондитерской п'!$B$1:$G$1</c:f>
              <c:numCache>
                <c:formatCode>General</c:formatCode>
                <c:ptCount val="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</c:numCache>
            </c:numRef>
          </c:cat>
          <c:val>
            <c:numRef>
              <c:f>'Запасы, Продукты кондитерской п'!$B$3:$G$3</c:f>
              <c:numCache>
                <c:formatCode>#,##0.00</c:formatCode>
                <c:ptCount val="6"/>
                <c:pt idx="0">
                  <c:v>6446.8</c:v>
                </c:pt>
                <c:pt idx="1">
                  <c:v>18544.55</c:v>
                </c:pt>
                <c:pt idx="2">
                  <c:v>46355.18</c:v>
                </c:pt>
                <c:pt idx="3">
                  <c:v>29765.46</c:v>
                </c:pt>
                <c:pt idx="4">
                  <c:v>30642.93</c:v>
                </c:pt>
                <c:pt idx="5">
                  <c:v>29729.5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41-48AA-90E9-05C2B7E1287C}"/>
            </c:ext>
          </c:extLst>
        </c:ser>
        <c:ser>
          <c:idx val="2"/>
          <c:order val="2"/>
          <c:tx>
            <c:strRef>
              <c:f>'Запасы, Продукты кондитерской п'!$A$4</c:f>
              <c:strCache>
                <c:ptCount val="1"/>
                <c:pt idx="0">
                  <c:v>Карамель, т</c:v>
                </c:pt>
              </c:strCache>
            </c:strRef>
          </c:tx>
          <c:spPr>
            <a:ln w="28575" cap="rnd">
              <a:solidFill>
                <a:schemeClr val="accent3"/>
              </a:solidFill>
              <a:prstDash val="sysDash"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  <a:prstDash val="sysDash"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'Запасы, Продукты кондитерской п'!$B$1:$G$1</c:f>
              <c:numCache>
                <c:formatCode>General</c:formatCode>
                <c:ptCount val="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</c:numCache>
            </c:numRef>
          </c:cat>
          <c:val>
            <c:numRef>
              <c:f>'Запасы, Продукты кондитерской п'!$B$4:$G$4</c:f>
              <c:numCache>
                <c:formatCode>#,##0.00</c:formatCode>
                <c:ptCount val="6"/>
                <c:pt idx="0">
                  <c:v>5316.37</c:v>
                </c:pt>
                <c:pt idx="1">
                  <c:v>5544.36</c:v>
                </c:pt>
                <c:pt idx="2">
                  <c:v>4092.84</c:v>
                </c:pt>
                <c:pt idx="3">
                  <c:v>3476.73</c:v>
                </c:pt>
                <c:pt idx="4">
                  <c:v>5256.63</c:v>
                </c:pt>
                <c:pt idx="5">
                  <c:v>6598.23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641-48AA-90E9-05C2B7E128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9477640"/>
        <c:axId val="809475672"/>
      </c:lineChart>
      <c:catAx>
        <c:axId val="809477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ru-RU"/>
          </a:p>
        </c:txPr>
        <c:crossAx val="809475672"/>
        <c:crosses val="autoZero"/>
        <c:auto val="1"/>
        <c:lblAlgn val="ctr"/>
        <c:lblOffset val="100"/>
        <c:noMultiLvlLbl val="0"/>
      </c:catAx>
      <c:valAx>
        <c:axId val="809475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ru-RU"/>
          </a:p>
        </c:txPr>
        <c:crossAx val="8094776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9982633420822396"/>
          <c:y val="0.79585156022163894"/>
          <c:w val="0.69201399825021881"/>
          <c:h val="0.1763706620005832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'Производство, отгрузка и запасы'!$A$2</c:f>
              <c:strCache>
                <c:ptCount val="1"/>
                <c:pt idx="0">
                  <c:v>Отгрузка, т</c:v>
                </c:pt>
              </c:strCache>
            </c:strRef>
          </c:tx>
          <c:spPr>
            <a:gradFill flip="none" rotWithShape="1">
              <a:gsLst>
                <a:gs pos="0">
                  <a:srgbClr val="FFFF00">
                    <a:shade val="30000"/>
                    <a:satMod val="115000"/>
                  </a:srgbClr>
                </a:gs>
                <a:gs pos="50000">
                  <a:srgbClr val="FFFF00">
                    <a:shade val="67500"/>
                    <a:satMod val="115000"/>
                  </a:srgbClr>
                </a:gs>
                <a:gs pos="100000">
                  <a:srgbClr val="FFFF00">
                    <a:shade val="100000"/>
                    <a:satMod val="115000"/>
                  </a:srgbClr>
                </a:gs>
              </a:gsLst>
              <a:lin ang="8100000" scaled="1"/>
              <a:tileRect/>
            </a:gradFill>
            <a:ln>
              <a:noFill/>
            </a:ln>
            <a:effectLst/>
          </c:spPr>
          <c:invertIfNegative val="0"/>
          <c:cat>
            <c:numRef>
              <c:f>'Производство, отгрузка и запасы'!$B$1:$E$1</c:f>
              <c:numCache>
                <c:formatCode>General</c:formatCode>
                <c:ptCount val="4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</c:numCache>
            </c:numRef>
          </c:cat>
          <c:val>
            <c:numRef>
              <c:f>'Производство, отгрузка и запасы'!$B$2:$E$2</c:f>
              <c:numCache>
                <c:formatCode>#,##0.00</c:formatCode>
                <c:ptCount val="4"/>
                <c:pt idx="0">
                  <c:v>989937.52</c:v>
                </c:pt>
                <c:pt idx="1">
                  <c:v>990650.56</c:v>
                </c:pt>
                <c:pt idx="2">
                  <c:v>1031965.12</c:v>
                </c:pt>
                <c:pt idx="3">
                  <c:v>957182.33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F4F-4817-92B4-62DE21CFD4CD}"/>
            </c:ext>
          </c:extLst>
        </c:ser>
        <c:ser>
          <c:idx val="1"/>
          <c:order val="1"/>
          <c:tx>
            <c:strRef>
              <c:f>'Производство, отгрузка и запасы'!$A$3</c:f>
              <c:strCache>
                <c:ptCount val="1"/>
                <c:pt idx="0">
                  <c:v>Производство, т</c:v>
                </c:pt>
              </c:strCache>
            </c:strRef>
          </c:tx>
          <c:spPr>
            <a:gradFill flip="none" rotWithShape="1">
              <a:gsLst>
                <a:gs pos="0">
                  <a:schemeClr val="accent1">
                    <a:tint val="66000"/>
                    <a:satMod val="160000"/>
                  </a:schemeClr>
                </a:gs>
                <a:gs pos="50000">
                  <a:schemeClr val="accent1">
                    <a:tint val="44500"/>
                    <a:satMod val="160000"/>
                  </a:schemeClr>
                </a:gs>
                <a:gs pos="100000">
                  <a:schemeClr val="accent1">
                    <a:tint val="23500"/>
                    <a:satMod val="160000"/>
                  </a:schemeClr>
                </a:gs>
              </a:gsLst>
              <a:path path="circle">
                <a:fillToRect l="100000" t="100000"/>
              </a:path>
              <a:tileRect r="-100000" b="-100000"/>
            </a:gradFill>
            <a:ln>
              <a:solidFill>
                <a:srgbClr val="FFCCFF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'Производство, отгрузка и запасы'!$B$1:$E$1</c:f>
              <c:numCache>
                <c:formatCode>General</c:formatCode>
                <c:ptCount val="4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</c:numCache>
            </c:numRef>
          </c:cat>
          <c:val>
            <c:numRef>
              <c:f>'Производство, отгрузка и запасы'!$B$3:$E$3</c:f>
              <c:numCache>
                <c:formatCode>#,##0.00</c:formatCode>
                <c:ptCount val="4"/>
                <c:pt idx="0">
                  <c:v>984532.06</c:v>
                </c:pt>
                <c:pt idx="1">
                  <c:v>1014457.63</c:v>
                </c:pt>
                <c:pt idx="2">
                  <c:v>1035219.3</c:v>
                </c:pt>
                <c:pt idx="3">
                  <c:v>947197.5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F4F-4817-92B4-62DE21CFD4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43806016"/>
        <c:axId val="743801096"/>
      </c:barChart>
      <c:lineChart>
        <c:grouping val="standard"/>
        <c:varyColors val="0"/>
        <c:ser>
          <c:idx val="2"/>
          <c:order val="2"/>
          <c:tx>
            <c:strRef>
              <c:f>'Производство, отгрузка и запасы'!$A$4</c:f>
              <c:strCache>
                <c:ptCount val="1"/>
                <c:pt idx="0">
                  <c:v>Запасы готовой продукции, т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'Производство, отгрузка и запасы'!$B$4:$E$4</c:f>
              <c:numCache>
                <c:formatCode>#,##0.00</c:formatCode>
                <c:ptCount val="4"/>
                <c:pt idx="0">
                  <c:v>46031.040000000001</c:v>
                </c:pt>
                <c:pt idx="1">
                  <c:v>58137.69</c:v>
                </c:pt>
                <c:pt idx="2">
                  <c:v>56394.34</c:v>
                </c:pt>
                <c:pt idx="3">
                  <c:v>43510.31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F4F-4817-92B4-62DE21CFD4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9471736"/>
        <c:axId val="809476328"/>
      </c:lineChart>
      <c:catAx>
        <c:axId val="7438060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ru-RU"/>
          </a:p>
        </c:txPr>
        <c:crossAx val="743801096"/>
        <c:crosses val="autoZero"/>
        <c:auto val="1"/>
        <c:lblAlgn val="ctr"/>
        <c:lblOffset val="100"/>
        <c:noMultiLvlLbl val="0"/>
      </c:catAx>
      <c:valAx>
        <c:axId val="7438010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ru-RU"/>
          </a:p>
        </c:txPr>
        <c:crossAx val="743806016"/>
        <c:crosses val="autoZero"/>
        <c:crossBetween val="between"/>
      </c:valAx>
      <c:valAx>
        <c:axId val="809476328"/>
        <c:scaling>
          <c:orientation val="minMax"/>
        </c:scaling>
        <c:delete val="0"/>
        <c:axPos val="r"/>
        <c:numFmt formatCode="#,##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ru-RU"/>
          </a:p>
        </c:txPr>
        <c:crossAx val="809471736"/>
        <c:crosses val="max"/>
        <c:crossBetween val="between"/>
      </c:valAx>
      <c:catAx>
        <c:axId val="809471736"/>
        <c:scaling>
          <c:orientation val="minMax"/>
        </c:scaling>
        <c:delete val="1"/>
        <c:axPos val="b"/>
        <c:majorTickMark val="out"/>
        <c:minorTickMark val="none"/>
        <c:tickLblPos val="nextTo"/>
        <c:crossAx val="80947632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900">
          <a:latin typeface="Times New Roman" panose="02020603050405020304" pitchFamily="18" charset="0"/>
          <a:cs typeface="Times New Roman" panose="02020603050405020304" pitchFamily="18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'Видимое внутреннее потребление '!$A$2</c:f>
              <c:strCache>
                <c:ptCount val="1"/>
                <c:pt idx="0">
                  <c:v>ВВП в натуральном выражении, Какао, шоколад и сахаристые кондитерские изделия, т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'Видимое внутреннее потребление '!$B$1:$G$1</c:f>
              <c:numCache>
                <c:formatCode>General</c:formatCode>
                <c:ptCount val="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</c:numCache>
            </c:numRef>
          </c:cat>
          <c:val>
            <c:numRef>
              <c:f>'Видимое внутреннее потребление '!$B$2:$G$2</c:f>
              <c:numCache>
                <c:formatCode>#,##0.00</c:formatCode>
                <c:ptCount val="6"/>
                <c:pt idx="0">
                  <c:v>1781180.19</c:v>
                </c:pt>
                <c:pt idx="1">
                  <c:v>1788157.05</c:v>
                </c:pt>
                <c:pt idx="2">
                  <c:v>1892141.82</c:v>
                </c:pt>
                <c:pt idx="3">
                  <c:v>1954435.45</c:v>
                </c:pt>
                <c:pt idx="4">
                  <c:v>1947936.72</c:v>
                </c:pt>
                <c:pt idx="5">
                  <c:v>1770875.35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1A-49AC-B78F-9AAB1DE38D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6097088"/>
        <c:axId val="596097416"/>
      </c:lineChart>
      <c:catAx>
        <c:axId val="5960970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96097416"/>
        <c:crosses val="autoZero"/>
        <c:auto val="1"/>
        <c:lblAlgn val="ctr"/>
        <c:lblOffset val="100"/>
        <c:noMultiLvlLbl val="0"/>
      </c:catAx>
      <c:valAx>
        <c:axId val="5960974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960970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3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3175" cap="flat" cmpd="sng" algn="ctr">
        <a:solidFill>
          <a:schemeClr val="tx1">
            <a:lumMod val="15000"/>
            <a:lumOff val="85000"/>
          </a:schemeClr>
        </a:solidFill>
        <a:round/>
        <a:tailEnd type="none" w="med" len="lg"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38100" cap="flat" cmpd="dbl" algn="ctr">
        <a:solidFill>
          <a:schemeClr val="phClr"/>
        </a:solidFill>
        <a:miter lim="800000"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 cap="flat" cmpd="sng" algn="ctr">
        <a:solidFill>
          <a:schemeClr val="lt1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tx1"/>
    </cs:fontRef>
    <cs:spPr>
      <a:ln w="9525">
        <a:solidFill>
          <a:schemeClr val="tx1">
            <a:lumMod val="65000"/>
            <a:lumOff val="35000"/>
          </a:schemeClr>
        </a:solidFill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  <a:alpha val="32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tx1">
            <a:lumMod val="5000"/>
            <a:lumOff val="95000"/>
            <a:alpha val="32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tx1"/>
        </a:solidFill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/>
    </cs:fontRef>
    <cs:spPr>
      <a:ln w="3175" cap="flat" cmpd="sng" algn="ctr">
        <a:solidFill>
          <a:schemeClr val="tx1">
            <a:lumMod val="15000"/>
            <a:lumOff val="85000"/>
          </a:schemeClr>
        </a:solidFill>
        <a:round/>
        <a:tailEnd type="none" w="med" len="lg"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>
        <a:solidFill>
          <a:schemeClr val="tx1">
            <a:lumMod val="35000"/>
            <a:lumOff val="65000"/>
          </a:schemeClr>
        </a:solidFill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2700" cap="rnd"/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3175" cap="flat" cmpd="sng" algn="ctr">
        <a:solidFill>
          <a:schemeClr val="tx1">
            <a:lumMod val="15000"/>
            <a:lumOff val="85000"/>
          </a:schemeClr>
        </a:solidFill>
        <a:round/>
        <a:tailEnd type="none" w="med" len="lg"/>
      </a:ln>
    </cs:spPr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7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pattFill prst="ltUpDiag">
        <a:fgClr>
          <a:schemeClr val="phClr"/>
        </a:fgClr>
        <a:bgClr>
          <a:schemeClr val="phClr">
            <a:lumMod val="20000"/>
            <a:lumOff val="80000"/>
          </a:schemeClr>
        </a:bgClr>
      </a:pattFill>
      <a:ln w="9525" cap="flat" cmpd="sng" algn="ctr">
        <a:solidFill>
          <a:schemeClr val="phClr">
            <a:alpha val="75000"/>
          </a:schemeClr>
        </a:solidFill>
      </a:ln>
      <a:effectLst>
        <a:innerShdw blurRad="114300">
          <a:schemeClr val="phClr">
            <a:alpha val="70000"/>
          </a:schemeClr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phClr">
            <a:lumMod val="20000"/>
            <a:lumOff val="80000"/>
          </a:schemeClr>
        </a:bgClr>
      </a:pattFill>
      <a:ln w="9525" cap="flat" cmpd="sng" algn="ctr">
        <a:solidFill>
          <a:schemeClr val="phClr">
            <a:alpha val="75000"/>
          </a:schemeClr>
        </a:solidFill>
      </a:ln>
      <a:effectLst>
        <a:innerShdw blurRad="114300">
          <a:schemeClr val="phClr">
            <a:alpha val="70000"/>
          </a:schemeClr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6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>
          <a:alpha val="75000"/>
        </a:schemeClr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>
          <a:alpha val="75000"/>
        </a:schemeClr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>
            <a:alpha val="50000"/>
          </a:schemeClr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6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>
          <a:alpha val="75000"/>
        </a:schemeClr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>
          <a:alpha val="75000"/>
        </a:schemeClr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>
            <a:alpha val="50000"/>
          </a:schemeClr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6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>
          <a:alpha val="75000"/>
        </a:schemeClr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>
          <a:alpha val="75000"/>
        </a:schemeClr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>
            <a:alpha val="50000"/>
          </a:schemeClr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6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>
          <a:alpha val="75000"/>
        </a:schemeClr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>
          <a:alpha val="75000"/>
        </a:schemeClr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>
            <a:alpha val="50000"/>
          </a:schemeClr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6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>
          <a:alpha val="75000"/>
        </a:schemeClr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>
          <a:alpha val="75000"/>
        </a:schemeClr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>
            <a:alpha val="50000"/>
          </a:schemeClr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ltUpDiag">
        <a:fgClr>
          <a:schemeClr val="phClr"/>
        </a:fgClr>
        <a:bgClr>
          <a:schemeClr val="phClr">
            <a:lumMod val="20000"/>
            <a:lumOff val="80000"/>
          </a:schemeClr>
        </a:bgClr>
      </a:pattFill>
      <a:ln w="19050">
        <a:solidFill>
          <a:schemeClr val="lt1"/>
        </a:solidFill>
      </a:ln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phClr">
            <a:lumMod val="20000"/>
            <a:lumOff val="80000"/>
          </a:schemeClr>
        </a:bgClr>
      </a:pattFill>
      <a:ln w="19050">
        <a:solidFill>
          <a:schemeClr val="lt1"/>
        </a:solidFill>
      </a:ln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5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ltUpDiag">
        <a:fgClr>
          <a:schemeClr val="phClr"/>
        </a:fgClr>
        <a:bgClr>
          <a:schemeClr val="phClr">
            <a:lumMod val="20000"/>
            <a:lumOff val="80000"/>
          </a:schemeClr>
        </a:bgClr>
      </a:pattFill>
      <a:ln w="19050">
        <a:solidFill>
          <a:schemeClr val="lt1"/>
        </a:solidFill>
      </a:ln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phClr">
            <a:lumMod val="20000"/>
            <a:lumOff val="80000"/>
          </a:schemeClr>
        </a:bgClr>
      </a:pattFill>
      <a:ln w="19050">
        <a:solidFill>
          <a:schemeClr val="lt1"/>
        </a:solidFill>
      </a:ln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7.xml"/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0.xml"/><Relationship Id="rId2" Type="http://schemas.openxmlformats.org/officeDocument/2006/relationships/chart" Target="../charts/chart19.xml"/><Relationship Id="rId1" Type="http://schemas.openxmlformats.org/officeDocument/2006/relationships/chart" Target="../charts/chart18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21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4.xml"/><Relationship Id="rId2" Type="http://schemas.openxmlformats.org/officeDocument/2006/relationships/chart" Target="../charts/chart13.xml"/><Relationship Id="rId1" Type="http://schemas.openxmlformats.org/officeDocument/2006/relationships/chart" Target="../charts/chart1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200024</xdr:colOff>
      <xdr:row>9</xdr:row>
      <xdr:rowOff>123826</xdr:rowOff>
    </xdr:from>
    <xdr:to>
      <xdr:col>25</xdr:col>
      <xdr:colOff>180975</xdr:colOff>
      <xdr:row>29</xdr:row>
      <xdr:rowOff>33338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93290B51-E53C-4B96-BA07-A936003846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152400</xdr:colOff>
      <xdr:row>4</xdr:row>
      <xdr:rowOff>19050</xdr:rowOff>
    </xdr:from>
    <xdr:to>
      <xdr:col>22</xdr:col>
      <xdr:colOff>590550</xdr:colOff>
      <xdr:row>21</xdr:row>
      <xdr:rowOff>142875</xdr:rowOff>
    </xdr:to>
    <xdr:graphicFrame macro="">
      <xdr:nvGraphicFramePr>
        <xdr:cNvPr id="4" name="Диаграмма 3">
          <a:extLst>
            <a:ext uri="{FF2B5EF4-FFF2-40B4-BE49-F238E27FC236}">
              <a16:creationId xmlns:a16="http://schemas.microsoft.com/office/drawing/2014/main" id="{C4E8A214-F7AC-4906-9AEE-63CBD8E914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671512</xdr:colOff>
      <xdr:row>15</xdr:row>
      <xdr:rowOff>33337</xdr:rowOff>
    </xdr:from>
    <xdr:to>
      <xdr:col>10</xdr:col>
      <xdr:colOff>61912</xdr:colOff>
      <xdr:row>32</xdr:row>
      <xdr:rowOff>23812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3447AC5E-C14E-467F-9270-F87863466A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309562</xdr:colOff>
      <xdr:row>9</xdr:row>
      <xdr:rowOff>157162</xdr:rowOff>
    </xdr:from>
    <xdr:to>
      <xdr:col>15</xdr:col>
      <xdr:colOff>80962</xdr:colOff>
      <xdr:row>26</xdr:row>
      <xdr:rowOff>147637</xdr:rowOff>
    </xdr:to>
    <xdr:graphicFrame macro="">
      <xdr:nvGraphicFramePr>
        <xdr:cNvPr id="5" name="Диаграмма 4">
          <a:extLst>
            <a:ext uri="{FF2B5EF4-FFF2-40B4-BE49-F238E27FC236}">
              <a16:creationId xmlns:a16="http://schemas.microsoft.com/office/drawing/2014/main" id="{A8E9E2A1-014F-498E-A42E-177BF7F8A5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1133474</xdr:colOff>
      <xdr:row>21</xdr:row>
      <xdr:rowOff>104775</xdr:rowOff>
    </xdr:from>
    <xdr:to>
      <xdr:col>11</xdr:col>
      <xdr:colOff>85724</xdr:colOff>
      <xdr:row>43</xdr:row>
      <xdr:rowOff>123825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5A1AB1B3-3B58-4237-A778-574164AA0B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581023</xdr:colOff>
      <xdr:row>5</xdr:row>
      <xdr:rowOff>31750</xdr:rowOff>
    </xdr:from>
    <xdr:to>
      <xdr:col>12</xdr:col>
      <xdr:colOff>53975</xdr:colOff>
      <xdr:row>20</xdr:row>
      <xdr:rowOff>152400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F3492504-BC8F-4CC9-A979-CA281D8DB9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285749</xdr:colOff>
      <xdr:row>7</xdr:row>
      <xdr:rowOff>171450</xdr:rowOff>
    </xdr:from>
    <xdr:to>
      <xdr:col>9</xdr:col>
      <xdr:colOff>438150</xdr:colOff>
      <xdr:row>25</xdr:row>
      <xdr:rowOff>95250</xdr:rowOff>
    </xdr:to>
    <xdr:graphicFrame macro="">
      <xdr:nvGraphicFramePr>
        <xdr:cNvPr id="4" name="Диаграмма 3">
          <a:extLst>
            <a:ext uri="{FF2B5EF4-FFF2-40B4-BE49-F238E27FC236}">
              <a16:creationId xmlns:a16="http://schemas.microsoft.com/office/drawing/2014/main" id="{D90B5931-204E-43EA-BDBA-BD9E5B4BD3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888999</xdr:colOff>
      <xdr:row>30</xdr:row>
      <xdr:rowOff>88899</xdr:rowOff>
    </xdr:from>
    <xdr:to>
      <xdr:col>11</xdr:col>
      <xdr:colOff>866775</xdr:colOff>
      <xdr:row>54</xdr:row>
      <xdr:rowOff>114300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91BD5A36-52C0-4DCE-9D8D-70E01EAC2B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514348</xdr:colOff>
      <xdr:row>3</xdr:row>
      <xdr:rowOff>336550</xdr:rowOff>
    </xdr:from>
    <xdr:to>
      <xdr:col>11</xdr:col>
      <xdr:colOff>1349375</xdr:colOff>
      <xdr:row>23</xdr:row>
      <xdr:rowOff>95250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CDE9BC6F-B69C-4229-A31B-61ADC28092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733429</xdr:colOff>
      <xdr:row>15</xdr:row>
      <xdr:rowOff>304801</xdr:rowOff>
    </xdr:from>
    <xdr:to>
      <xdr:col>8</xdr:col>
      <xdr:colOff>703771</xdr:colOff>
      <xdr:row>26</xdr:row>
      <xdr:rowOff>274615</xdr:rowOff>
    </xdr:to>
    <xdr:graphicFrame macro="">
      <xdr:nvGraphicFramePr>
        <xdr:cNvPr id="4" name="Диаграмма 3">
          <a:extLst>
            <a:ext uri="{FF2B5EF4-FFF2-40B4-BE49-F238E27FC236}">
              <a16:creationId xmlns:a16="http://schemas.microsoft.com/office/drawing/2014/main" id="{73B06909-8518-4020-B69C-69E65BB2825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631031</xdr:colOff>
      <xdr:row>2</xdr:row>
      <xdr:rowOff>4762</xdr:rowOff>
    </xdr:from>
    <xdr:to>
      <xdr:col>18</xdr:col>
      <xdr:colOff>107156</xdr:colOff>
      <xdr:row>20</xdr:row>
      <xdr:rowOff>185737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880F742D-69E4-44C0-91F4-38EBD910AC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304800</xdr:colOff>
      <xdr:row>7</xdr:row>
      <xdr:rowOff>161925</xdr:rowOff>
    </xdr:from>
    <xdr:to>
      <xdr:col>16</xdr:col>
      <xdr:colOff>352425</xdr:colOff>
      <xdr:row>12</xdr:row>
      <xdr:rowOff>114300</xdr:rowOff>
    </xdr:to>
    <xdr:sp macro="" textlink="">
      <xdr:nvSpPr>
        <xdr:cNvPr id="3" name="Дуга 2">
          <a:extLst>
            <a:ext uri="{FF2B5EF4-FFF2-40B4-BE49-F238E27FC236}">
              <a16:creationId xmlns:a16="http://schemas.microsoft.com/office/drawing/2014/main" id="{80C1B1EA-1770-41EA-A4F9-08C9A70B88B4}"/>
            </a:ext>
          </a:extLst>
        </xdr:cNvPr>
        <xdr:cNvSpPr/>
      </xdr:nvSpPr>
      <xdr:spPr>
        <a:xfrm>
          <a:off x="13039725" y="2447925"/>
          <a:ext cx="3438525" cy="1562100"/>
        </a:xfrm>
        <a:prstGeom prst="arc">
          <a:avLst>
            <a:gd name="adj1" fmla="val 11579992"/>
            <a:gd name="adj2" fmla="val 10058561"/>
          </a:avLst>
        </a:prstGeom>
        <a:ln>
          <a:solidFill>
            <a:schemeClr val="accent1"/>
          </a:solidFill>
        </a:ln>
      </xdr:spPr>
      <xdr:style>
        <a:lnRef idx="2">
          <a:schemeClr val="accent3"/>
        </a:lnRef>
        <a:fillRef idx="0">
          <a:schemeClr val="accent3"/>
        </a:fillRef>
        <a:effectRef idx="1">
          <a:schemeClr val="accent3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7</xdr:col>
      <xdr:colOff>133350</xdr:colOff>
      <xdr:row>4</xdr:row>
      <xdr:rowOff>38100</xdr:rowOff>
    </xdr:from>
    <xdr:to>
      <xdr:col>9</xdr:col>
      <xdr:colOff>219075</xdr:colOff>
      <xdr:row>9</xdr:row>
      <xdr:rowOff>247650</xdr:rowOff>
    </xdr:to>
    <xdr:sp macro="" textlink="">
      <xdr:nvSpPr>
        <xdr:cNvPr id="4" name="Дуга 3">
          <a:extLst>
            <a:ext uri="{FF2B5EF4-FFF2-40B4-BE49-F238E27FC236}">
              <a16:creationId xmlns:a16="http://schemas.microsoft.com/office/drawing/2014/main" id="{7D43D5AD-644E-4883-A655-A8D84D1A2049}"/>
            </a:ext>
          </a:extLst>
        </xdr:cNvPr>
        <xdr:cNvSpPr/>
      </xdr:nvSpPr>
      <xdr:spPr>
        <a:xfrm>
          <a:off x="7810500" y="1466850"/>
          <a:ext cx="2486025" cy="1638300"/>
        </a:xfrm>
        <a:prstGeom prst="arc">
          <a:avLst>
            <a:gd name="adj1" fmla="val 13833597"/>
            <a:gd name="adj2" fmla="val 5940105"/>
          </a:avLst>
        </a:prstGeom>
      </xdr:spPr>
      <xdr:style>
        <a:lnRef idx="2">
          <a:schemeClr val="accent4"/>
        </a:lnRef>
        <a:fillRef idx="0">
          <a:schemeClr val="accent4"/>
        </a:fillRef>
        <a:effectRef idx="1">
          <a:schemeClr val="accent4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8</xdr:col>
      <xdr:colOff>1257300</xdr:colOff>
      <xdr:row>8</xdr:row>
      <xdr:rowOff>228599</xdr:rowOff>
    </xdr:from>
    <xdr:to>
      <xdr:col>12</xdr:col>
      <xdr:colOff>219075</xdr:colOff>
      <xdr:row>14</xdr:row>
      <xdr:rowOff>38099</xdr:rowOff>
    </xdr:to>
    <xdr:sp macro="" textlink="">
      <xdr:nvSpPr>
        <xdr:cNvPr id="5" name="Дуга 4">
          <a:extLst>
            <a:ext uri="{FF2B5EF4-FFF2-40B4-BE49-F238E27FC236}">
              <a16:creationId xmlns:a16="http://schemas.microsoft.com/office/drawing/2014/main" id="{7B99BAAA-7EDB-402C-AE67-099EB6E5CFFC}"/>
            </a:ext>
          </a:extLst>
        </xdr:cNvPr>
        <xdr:cNvSpPr/>
      </xdr:nvSpPr>
      <xdr:spPr>
        <a:xfrm>
          <a:off x="10058400" y="2800349"/>
          <a:ext cx="2895600" cy="1704975"/>
        </a:xfrm>
        <a:prstGeom prst="arc">
          <a:avLst>
            <a:gd name="adj1" fmla="val 12697360"/>
            <a:gd name="adj2" fmla="val 9333799"/>
          </a:avLst>
        </a:prstGeom>
      </xdr:spPr>
      <xdr:style>
        <a:lnRef idx="2">
          <a:schemeClr val="accent4"/>
        </a:lnRef>
        <a:fillRef idx="0">
          <a:schemeClr val="accent4"/>
        </a:fillRef>
        <a:effectRef idx="1">
          <a:schemeClr val="accent4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11</xdr:col>
      <xdr:colOff>752475</xdr:colOff>
      <xdr:row>13</xdr:row>
      <xdr:rowOff>142875</xdr:rowOff>
    </xdr:from>
    <xdr:to>
      <xdr:col>15</xdr:col>
      <xdr:colOff>1047750</xdr:colOff>
      <xdr:row>18</xdr:row>
      <xdr:rowOff>276225</xdr:rowOff>
    </xdr:to>
    <xdr:sp macro="" textlink="">
      <xdr:nvSpPr>
        <xdr:cNvPr id="6" name="Дуга 5">
          <a:extLst>
            <a:ext uri="{FF2B5EF4-FFF2-40B4-BE49-F238E27FC236}">
              <a16:creationId xmlns:a16="http://schemas.microsoft.com/office/drawing/2014/main" id="{EB34034B-95AE-49E9-A881-A58F177654F4}"/>
            </a:ext>
          </a:extLst>
        </xdr:cNvPr>
        <xdr:cNvSpPr/>
      </xdr:nvSpPr>
      <xdr:spPr>
        <a:xfrm>
          <a:off x="12534900" y="4324350"/>
          <a:ext cx="3438525" cy="1562100"/>
        </a:xfrm>
        <a:prstGeom prst="arc">
          <a:avLst>
            <a:gd name="adj1" fmla="val 11579992"/>
            <a:gd name="adj2" fmla="val 10058561"/>
          </a:avLst>
        </a:prstGeom>
      </xdr:spPr>
      <xdr:style>
        <a:lnRef idx="2">
          <a:schemeClr val="accent3"/>
        </a:lnRef>
        <a:fillRef idx="0">
          <a:schemeClr val="accent3"/>
        </a:fillRef>
        <a:effectRef idx="1">
          <a:schemeClr val="accent3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 editAs="oneCell">
    <xdr:from>
      <xdr:col>7</xdr:col>
      <xdr:colOff>845344</xdr:colOff>
      <xdr:row>23</xdr:row>
      <xdr:rowOff>95250</xdr:rowOff>
    </xdr:from>
    <xdr:to>
      <xdr:col>14</xdr:col>
      <xdr:colOff>225425</xdr:colOff>
      <xdr:row>33</xdr:row>
      <xdr:rowOff>210026</xdr:rowOff>
    </xdr:to>
    <xdr:pic>
      <xdr:nvPicPr>
        <xdr:cNvPr id="7" name="Рисунок 6" descr="Изображение выглядит как текст&#10;&#10;Автоматически созданное описание">
          <a:extLst>
            <a:ext uri="{FF2B5EF4-FFF2-40B4-BE49-F238E27FC236}">
              <a16:creationId xmlns:a16="http://schemas.microsoft.com/office/drawing/2014/main" id="{D2688A7F-49A7-422F-B3E6-E0C4195629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512969" y="7143750"/>
          <a:ext cx="5940425" cy="334137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990600</xdr:colOff>
      <xdr:row>9</xdr:row>
      <xdr:rowOff>266700</xdr:rowOff>
    </xdr:from>
    <xdr:to>
      <xdr:col>11</xdr:col>
      <xdr:colOff>552450</xdr:colOff>
      <xdr:row>19</xdr:row>
      <xdr:rowOff>114300</xdr:rowOff>
    </xdr:to>
    <xdr:sp macro="" textlink="">
      <xdr:nvSpPr>
        <xdr:cNvPr id="2" name="Дуга 1">
          <a:extLst>
            <a:ext uri="{FF2B5EF4-FFF2-40B4-BE49-F238E27FC236}">
              <a16:creationId xmlns:a16="http://schemas.microsoft.com/office/drawing/2014/main" id="{5DBF7F38-14BF-477F-A9F0-B42A8744F70E}"/>
            </a:ext>
          </a:extLst>
        </xdr:cNvPr>
        <xdr:cNvSpPr/>
      </xdr:nvSpPr>
      <xdr:spPr>
        <a:xfrm>
          <a:off x="9791700" y="4533900"/>
          <a:ext cx="2543175" cy="2705100"/>
        </a:xfrm>
        <a:prstGeom prst="arc">
          <a:avLst>
            <a:gd name="adj1" fmla="val 13833597"/>
            <a:gd name="adj2" fmla="val 5940105"/>
          </a:avLst>
        </a:prstGeom>
      </xdr:spPr>
      <xdr:style>
        <a:lnRef idx="2">
          <a:schemeClr val="accent4"/>
        </a:lnRef>
        <a:fillRef idx="0">
          <a:schemeClr val="accent4"/>
        </a:fillRef>
        <a:effectRef idx="1">
          <a:schemeClr val="accent4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6</xdr:col>
      <xdr:colOff>69848</xdr:colOff>
      <xdr:row>5</xdr:row>
      <xdr:rowOff>457200</xdr:rowOff>
    </xdr:from>
    <xdr:to>
      <xdr:col>17</xdr:col>
      <xdr:colOff>495300</xdr:colOff>
      <xdr:row>31</xdr:row>
      <xdr:rowOff>38100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25D80A19-99CC-481E-AAE0-C1200FC23D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114300</xdr:colOff>
      <xdr:row>9</xdr:row>
      <xdr:rowOff>12700</xdr:rowOff>
    </xdr:from>
    <xdr:to>
      <xdr:col>13</xdr:col>
      <xdr:colOff>342900</xdr:colOff>
      <xdr:row>22</xdr:row>
      <xdr:rowOff>190500</xdr:rowOff>
    </xdr:to>
    <xdr:sp macro="" textlink="">
      <xdr:nvSpPr>
        <xdr:cNvPr id="4" name="Дуга 3">
          <a:extLst>
            <a:ext uri="{FF2B5EF4-FFF2-40B4-BE49-F238E27FC236}">
              <a16:creationId xmlns:a16="http://schemas.microsoft.com/office/drawing/2014/main" id="{8FB0BC2B-FBCD-4D66-8DB5-CF3BCC0CCB81}"/>
            </a:ext>
          </a:extLst>
        </xdr:cNvPr>
        <xdr:cNvSpPr/>
      </xdr:nvSpPr>
      <xdr:spPr>
        <a:xfrm>
          <a:off x="9207500" y="3644900"/>
          <a:ext cx="5003800" cy="3975100"/>
        </a:xfrm>
        <a:prstGeom prst="arc">
          <a:avLst>
            <a:gd name="adj1" fmla="val 14578999"/>
            <a:gd name="adj2" fmla="val 7523374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0.5832</cdr:x>
      <cdr:y>0.51105</cdr:y>
    </cdr:from>
    <cdr:to>
      <cdr:x>0.91354</cdr:x>
      <cdr:y>0.92347</cdr:y>
    </cdr:to>
    <cdr:sp macro="" textlink="">
      <cdr:nvSpPr>
        <cdr:cNvPr id="2" name="Дуга 1">
          <a:extLst xmlns:a="http://schemas.openxmlformats.org/drawingml/2006/main">
            <a:ext uri="{FF2B5EF4-FFF2-40B4-BE49-F238E27FC236}">
              <a16:creationId xmlns:a16="http://schemas.microsoft.com/office/drawing/2014/main" id="{11D33366-7FA5-4D39-85BD-96C65DA58439}"/>
            </a:ext>
          </a:extLst>
        </cdr:cNvPr>
        <cdr:cNvSpPr/>
      </cdr:nvSpPr>
      <cdr:spPr>
        <a:xfrm xmlns:a="http://schemas.openxmlformats.org/drawingml/2006/main" rot="21167076">
          <a:off x="5975308" y="3743325"/>
          <a:ext cx="3384594" cy="3020834"/>
        </a:xfrm>
        <a:prstGeom xmlns:a="http://schemas.openxmlformats.org/drawingml/2006/main" prst="arc">
          <a:avLst>
            <a:gd name="adj1" fmla="val 10967686"/>
            <a:gd name="adj2" fmla="val 8951396"/>
          </a:avLst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ru-RU"/>
        </a:p>
      </cdr:txBody>
    </cdr:sp>
  </cdr:relSizeAnchor>
  <cdr:relSizeAnchor xmlns:cdr="http://schemas.openxmlformats.org/drawingml/2006/chartDrawing">
    <cdr:from>
      <cdr:x>0.15532</cdr:x>
      <cdr:y>0.69324</cdr:y>
    </cdr:from>
    <cdr:to>
      <cdr:x>0.61211</cdr:x>
      <cdr:y>1</cdr:y>
    </cdr:to>
    <cdr:sp macro="" textlink="">
      <cdr:nvSpPr>
        <cdr:cNvPr id="3" name="Дуга 2">
          <a:extLst xmlns:a="http://schemas.openxmlformats.org/drawingml/2006/main">
            <a:ext uri="{FF2B5EF4-FFF2-40B4-BE49-F238E27FC236}">
              <a16:creationId xmlns:a16="http://schemas.microsoft.com/office/drawing/2014/main" id="{094C6309-5757-4476-919C-B879F5C0AA38}"/>
            </a:ext>
          </a:extLst>
        </cdr:cNvPr>
        <cdr:cNvSpPr/>
      </cdr:nvSpPr>
      <cdr:spPr>
        <a:xfrm xmlns:a="http://schemas.openxmlformats.org/drawingml/2006/main">
          <a:off x="1596816" y="5176815"/>
          <a:ext cx="4696036" cy="2290785"/>
        </a:xfrm>
        <a:prstGeom xmlns:a="http://schemas.openxmlformats.org/drawingml/2006/main" prst="arc">
          <a:avLst>
            <a:gd name="adj1" fmla="val 16200000"/>
            <a:gd name="adj2" fmla="val 7637885"/>
          </a:avLst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ru-RU"/>
        </a:p>
      </cdr:txBody>
    </cdr: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990600</xdr:colOff>
      <xdr:row>9</xdr:row>
      <xdr:rowOff>266700</xdr:rowOff>
    </xdr:from>
    <xdr:to>
      <xdr:col>11</xdr:col>
      <xdr:colOff>552450</xdr:colOff>
      <xdr:row>19</xdr:row>
      <xdr:rowOff>114300</xdr:rowOff>
    </xdr:to>
    <xdr:sp macro="" textlink="">
      <xdr:nvSpPr>
        <xdr:cNvPr id="2" name="Дуга 1">
          <a:extLst>
            <a:ext uri="{FF2B5EF4-FFF2-40B4-BE49-F238E27FC236}">
              <a16:creationId xmlns:a16="http://schemas.microsoft.com/office/drawing/2014/main" id="{B38B6EF7-9274-4DD0-9B33-3AC751CD160B}"/>
            </a:ext>
          </a:extLst>
        </xdr:cNvPr>
        <xdr:cNvSpPr/>
      </xdr:nvSpPr>
      <xdr:spPr>
        <a:xfrm>
          <a:off x="10058400" y="4533900"/>
          <a:ext cx="2543175" cy="2705100"/>
        </a:xfrm>
        <a:prstGeom prst="arc">
          <a:avLst>
            <a:gd name="adj1" fmla="val 13833597"/>
            <a:gd name="adj2" fmla="val 5940105"/>
          </a:avLst>
        </a:prstGeom>
      </xdr:spPr>
      <xdr:style>
        <a:lnRef idx="2">
          <a:schemeClr val="accent4"/>
        </a:lnRef>
        <a:fillRef idx="0">
          <a:schemeClr val="accent4"/>
        </a:fillRef>
        <a:effectRef idx="1">
          <a:schemeClr val="accent4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6</xdr:col>
      <xdr:colOff>69848</xdr:colOff>
      <xdr:row>5</xdr:row>
      <xdr:rowOff>457200</xdr:rowOff>
    </xdr:from>
    <xdr:to>
      <xdr:col>17</xdr:col>
      <xdr:colOff>495300</xdr:colOff>
      <xdr:row>31</xdr:row>
      <xdr:rowOff>38100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25E8B220-E366-4FF9-8360-D49A56F73C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114300</xdr:colOff>
      <xdr:row>10</xdr:row>
      <xdr:rowOff>19050</xdr:rowOff>
    </xdr:from>
    <xdr:to>
      <xdr:col>15</xdr:col>
      <xdr:colOff>279400</xdr:colOff>
      <xdr:row>22</xdr:row>
      <xdr:rowOff>190500</xdr:rowOff>
    </xdr:to>
    <xdr:sp macro="" textlink="">
      <xdr:nvSpPr>
        <xdr:cNvPr id="4" name="Дуга 3">
          <a:extLst>
            <a:ext uri="{FF2B5EF4-FFF2-40B4-BE49-F238E27FC236}">
              <a16:creationId xmlns:a16="http://schemas.microsoft.com/office/drawing/2014/main" id="{7045C675-95C0-4597-B82A-B8E3A92266D2}"/>
            </a:ext>
          </a:extLst>
        </xdr:cNvPr>
        <xdr:cNvSpPr/>
      </xdr:nvSpPr>
      <xdr:spPr>
        <a:xfrm>
          <a:off x="9182100" y="3924300"/>
          <a:ext cx="6289675" cy="3600450"/>
        </a:xfrm>
        <a:prstGeom prst="arc">
          <a:avLst>
            <a:gd name="adj1" fmla="val 14578999"/>
            <a:gd name="adj2" fmla="val 9777221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0.5832</cdr:x>
      <cdr:y>0.69181</cdr:y>
    </cdr:from>
    <cdr:to>
      <cdr:x>0.88896</cdr:x>
      <cdr:y>0.92347</cdr:y>
    </cdr:to>
    <cdr:sp macro="" textlink="">
      <cdr:nvSpPr>
        <cdr:cNvPr id="2" name="Дуга 1">
          <a:extLst xmlns:a="http://schemas.openxmlformats.org/drawingml/2006/main">
            <a:ext uri="{FF2B5EF4-FFF2-40B4-BE49-F238E27FC236}">
              <a16:creationId xmlns:a16="http://schemas.microsoft.com/office/drawing/2014/main" id="{11D33366-7FA5-4D39-85BD-96C65DA58439}"/>
            </a:ext>
          </a:extLst>
        </cdr:cNvPr>
        <cdr:cNvSpPr/>
      </cdr:nvSpPr>
      <cdr:spPr>
        <a:xfrm xmlns:a="http://schemas.openxmlformats.org/drawingml/2006/main">
          <a:off x="5975308" y="5067300"/>
          <a:ext cx="3132733" cy="1696864"/>
        </a:xfrm>
        <a:prstGeom xmlns:a="http://schemas.openxmlformats.org/drawingml/2006/main" prst="arc">
          <a:avLst>
            <a:gd name="adj1" fmla="val 13853534"/>
            <a:gd name="adj2" fmla="val 8951396"/>
          </a:avLst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ru-RU"/>
        </a:p>
      </cdr:txBody>
    </cdr:sp>
  </cdr:relSizeAnchor>
  <cdr:relSizeAnchor xmlns:cdr="http://schemas.openxmlformats.org/drawingml/2006/chartDrawing">
    <cdr:from>
      <cdr:x>0.15532</cdr:x>
      <cdr:y>0.69324</cdr:y>
    </cdr:from>
    <cdr:to>
      <cdr:x>0.59095</cdr:x>
      <cdr:y>1</cdr:y>
    </cdr:to>
    <cdr:sp macro="" textlink="">
      <cdr:nvSpPr>
        <cdr:cNvPr id="3" name="Дуга 2">
          <a:extLst xmlns:a="http://schemas.openxmlformats.org/drawingml/2006/main">
            <a:ext uri="{FF2B5EF4-FFF2-40B4-BE49-F238E27FC236}">
              <a16:creationId xmlns:a16="http://schemas.microsoft.com/office/drawing/2014/main" id="{094C6309-5757-4476-919C-B879F5C0AA38}"/>
            </a:ext>
          </a:extLst>
        </cdr:cNvPr>
        <cdr:cNvSpPr/>
      </cdr:nvSpPr>
      <cdr:spPr>
        <a:xfrm xmlns:a="http://schemas.openxmlformats.org/drawingml/2006/main">
          <a:off x="1591366" y="5077792"/>
          <a:ext cx="4463361" cy="2246933"/>
        </a:xfrm>
        <a:prstGeom xmlns:a="http://schemas.openxmlformats.org/drawingml/2006/main" prst="arc">
          <a:avLst>
            <a:gd name="adj1" fmla="val 16200000"/>
            <a:gd name="adj2" fmla="val 7637885"/>
          </a:avLst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ru-RU"/>
        </a:p>
      </cdr:txBody>
    </cdr:sp>
  </cdr:relSizeAnchor>
</c:userShapes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990600</xdr:colOff>
      <xdr:row>9</xdr:row>
      <xdr:rowOff>266700</xdr:rowOff>
    </xdr:from>
    <xdr:to>
      <xdr:col>11</xdr:col>
      <xdr:colOff>552450</xdr:colOff>
      <xdr:row>19</xdr:row>
      <xdr:rowOff>114300</xdr:rowOff>
    </xdr:to>
    <xdr:sp macro="" textlink="">
      <xdr:nvSpPr>
        <xdr:cNvPr id="2" name="Дуга 1">
          <a:extLst>
            <a:ext uri="{FF2B5EF4-FFF2-40B4-BE49-F238E27FC236}">
              <a16:creationId xmlns:a16="http://schemas.microsoft.com/office/drawing/2014/main" id="{0C5786F4-CA7C-4FF6-9816-6524D5EED781}"/>
            </a:ext>
          </a:extLst>
        </xdr:cNvPr>
        <xdr:cNvSpPr/>
      </xdr:nvSpPr>
      <xdr:spPr>
        <a:xfrm>
          <a:off x="10058400" y="3886200"/>
          <a:ext cx="2543175" cy="2705100"/>
        </a:xfrm>
        <a:prstGeom prst="arc">
          <a:avLst>
            <a:gd name="adj1" fmla="val 13833597"/>
            <a:gd name="adj2" fmla="val 5940105"/>
          </a:avLst>
        </a:prstGeom>
      </xdr:spPr>
      <xdr:style>
        <a:lnRef idx="2">
          <a:schemeClr val="accent4"/>
        </a:lnRef>
        <a:fillRef idx="0">
          <a:schemeClr val="accent4"/>
        </a:fillRef>
        <a:effectRef idx="1">
          <a:schemeClr val="accent4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5</xdr:col>
      <xdr:colOff>688973</xdr:colOff>
      <xdr:row>2</xdr:row>
      <xdr:rowOff>371475</xdr:rowOff>
    </xdr:from>
    <xdr:to>
      <xdr:col>16</xdr:col>
      <xdr:colOff>542925</xdr:colOff>
      <xdr:row>25</xdr:row>
      <xdr:rowOff>200025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1E774A8D-9C44-4BEC-A30E-C309FF9F80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762000</xdr:colOff>
      <xdr:row>5</xdr:row>
      <xdr:rowOff>428625</xdr:rowOff>
    </xdr:from>
    <xdr:to>
      <xdr:col>14</xdr:col>
      <xdr:colOff>298450</xdr:colOff>
      <xdr:row>21</xdr:row>
      <xdr:rowOff>76200</xdr:rowOff>
    </xdr:to>
    <xdr:sp macro="" textlink="">
      <xdr:nvSpPr>
        <xdr:cNvPr id="4" name="Дуга 3">
          <a:extLst>
            <a:ext uri="{FF2B5EF4-FFF2-40B4-BE49-F238E27FC236}">
              <a16:creationId xmlns:a16="http://schemas.microsoft.com/office/drawing/2014/main" id="{9A3226F5-3ABE-4441-A939-D188A62D19BE}"/>
            </a:ext>
          </a:extLst>
        </xdr:cNvPr>
        <xdr:cNvSpPr/>
      </xdr:nvSpPr>
      <xdr:spPr>
        <a:xfrm>
          <a:off x="9829800" y="2571750"/>
          <a:ext cx="4975225" cy="4552950"/>
        </a:xfrm>
        <a:prstGeom prst="arc">
          <a:avLst>
            <a:gd name="adj1" fmla="val 14578999"/>
            <a:gd name="adj2" fmla="val 7634208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0.47815</cdr:x>
      <cdr:y>0.81664</cdr:y>
    </cdr:from>
    <cdr:to>
      <cdr:x>0.83173</cdr:x>
      <cdr:y>1</cdr:y>
    </cdr:to>
    <cdr:sp macro="" textlink="">
      <cdr:nvSpPr>
        <cdr:cNvPr id="2" name="Дуга 1">
          <a:extLst xmlns:a="http://schemas.openxmlformats.org/drawingml/2006/main">
            <a:ext uri="{FF2B5EF4-FFF2-40B4-BE49-F238E27FC236}">
              <a16:creationId xmlns:a16="http://schemas.microsoft.com/office/drawing/2014/main" id="{11D33366-7FA5-4D39-85BD-96C65DA58439}"/>
            </a:ext>
          </a:extLst>
        </cdr:cNvPr>
        <cdr:cNvSpPr/>
      </cdr:nvSpPr>
      <cdr:spPr>
        <a:xfrm xmlns:a="http://schemas.openxmlformats.org/drawingml/2006/main">
          <a:off x="4898983" y="5981699"/>
          <a:ext cx="3622719" cy="1343025"/>
        </a:xfrm>
        <a:prstGeom xmlns:a="http://schemas.openxmlformats.org/drawingml/2006/main" prst="arc">
          <a:avLst>
            <a:gd name="adj1" fmla="val 13853534"/>
            <a:gd name="adj2" fmla="val 8951396"/>
          </a:avLst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ru-RU"/>
        </a:p>
      </cdr:txBody>
    </cdr:sp>
  </cdr:relSizeAnchor>
  <cdr:relSizeAnchor xmlns:cdr="http://schemas.openxmlformats.org/drawingml/2006/chartDrawing">
    <cdr:from>
      <cdr:x>0.02796</cdr:x>
      <cdr:y>0.40052</cdr:y>
    </cdr:from>
    <cdr:to>
      <cdr:x>0.46359</cdr:x>
      <cdr:y>1</cdr:y>
    </cdr:to>
    <cdr:sp macro="" textlink="">
      <cdr:nvSpPr>
        <cdr:cNvPr id="3" name="Дуга 2">
          <a:extLst xmlns:a="http://schemas.openxmlformats.org/drawingml/2006/main">
            <a:ext uri="{FF2B5EF4-FFF2-40B4-BE49-F238E27FC236}">
              <a16:creationId xmlns:a16="http://schemas.microsoft.com/office/drawing/2014/main" id="{094C6309-5757-4476-919C-B879F5C0AA38}"/>
            </a:ext>
          </a:extLst>
        </cdr:cNvPr>
        <cdr:cNvSpPr/>
      </cdr:nvSpPr>
      <cdr:spPr>
        <a:xfrm xmlns:a="http://schemas.openxmlformats.org/drawingml/2006/main">
          <a:off x="286441" y="2933700"/>
          <a:ext cx="4463346" cy="4391025"/>
        </a:xfrm>
        <a:prstGeom xmlns:a="http://schemas.openxmlformats.org/drawingml/2006/main" prst="arc">
          <a:avLst>
            <a:gd name="adj1" fmla="val 16381883"/>
            <a:gd name="adj2" fmla="val 5129379"/>
          </a:avLst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ru-RU"/>
        </a:p>
      </cdr:txBody>
    </cdr:sp>
  </cdr:relSizeAnchor>
</c:userShapes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990600</xdr:colOff>
      <xdr:row>3</xdr:row>
      <xdr:rowOff>266700</xdr:rowOff>
    </xdr:from>
    <xdr:to>
      <xdr:col>11</xdr:col>
      <xdr:colOff>552450</xdr:colOff>
      <xdr:row>13</xdr:row>
      <xdr:rowOff>114300</xdr:rowOff>
    </xdr:to>
    <xdr:sp macro="" textlink="">
      <xdr:nvSpPr>
        <xdr:cNvPr id="2" name="Дуга 1">
          <a:extLst>
            <a:ext uri="{FF2B5EF4-FFF2-40B4-BE49-F238E27FC236}">
              <a16:creationId xmlns:a16="http://schemas.microsoft.com/office/drawing/2014/main" id="{4745E96B-5AAF-4EFF-8DE3-673B23F5D748}"/>
            </a:ext>
          </a:extLst>
        </xdr:cNvPr>
        <xdr:cNvSpPr/>
      </xdr:nvSpPr>
      <xdr:spPr>
        <a:xfrm>
          <a:off x="9791700" y="1409700"/>
          <a:ext cx="2543175" cy="2705100"/>
        </a:xfrm>
        <a:prstGeom prst="arc">
          <a:avLst>
            <a:gd name="adj1" fmla="val 13833597"/>
            <a:gd name="adj2" fmla="val 5940105"/>
          </a:avLst>
        </a:prstGeom>
      </xdr:spPr>
      <xdr:style>
        <a:lnRef idx="2">
          <a:schemeClr val="accent4"/>
        </a:lnRef>
        <a:fillRef idx="0">
          <a:schemeClr val="accent4"/>
        </a:fillRef>
        <a:effectRef idx="1">
          <a:schemeClr val="accent4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7</xdr:col>
      <xdr:colOff>76200</xdr:colOff>
      <xdr:row>2</xdr:row>
      <xdr:rowOff>38100</xdr:rowOff>
    </xdr:from>
    <xdr:to>
      <xdr:col>23</xdr:col>
      <xdr:colOff>381000</xdr:colOff>
      <xdr:row>20</xdr:row>
      <xdr:rowOff>0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8233E246-BB59-4C41-B72F-C3C35EC0D3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66675</xdr:colOff>
      <xdr:row>2</xdr:row>
      <xdr:rowOff>200025</xdr:rowOff>
    </xdr:from>
    <xdr:to>
      <xdr:col>20</xdr:col>
      <xdr:colOff>257175</xdr:colOff>
      <xdr:row>9</xdr:row>
      <xdr:rowOff>228600</xdr:rowOff>
    </xdr:to>
    <xdr:sp macro="" textlink="">
      <xdr:nvSpPr>
        <xdr:cNvPr id="4" name="Дуга 3">
          <a:extLst>
            <a:ext uri="{FF2B5EF4-FFF2-40B4-BE49-F238E27FC236}">
              <a16:creationId xmlns:a16="http://schemas.microsoft.com/office/drawing/2014/main" id="{69A5BA4C-7337-4A3A-BC32-94F8612B00D7}"/>
            </a:ext>
          </a:extLst>
        </xdr:cNvPr>
        <xdr:cNvSpPr/>
      </xdr:nvSpPr>
      <xdr:spPr>
        <a:xfrm>
          <a:off x="14839950" y="1057275"/>
          <a:ext cx="3238500" cy="2028825"/>
        </a:xfrm>
        <a:prstGeom prst="arc">
          <a:avLst>
            <a:gd name="adj1" fmla="val 16473621"/>
            <a:gd name="adj2" fmla="val 6078411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109537</xdr:colOff>
      <xdr:row>3</xdr:row>
      <xdr:rowOff>138111</xdr:rowOff>
    </xdr:from>
    <xdr:to>
      <xdr:col>12</xdr:col>
      <xdr:colOff>600075</xdr:colOff>
      <xdr:row>21</xdr:row>
      <xdr:rowOff>66674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E33B2C9D-2EB8-465B-93BF-D1E27CE121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0.22841</cdr:x>
      <cdr:y>0.03918</cdr:y>
    </cdr:from>
    <cdr:to>
      <cdr:x>0.52043</cdr:x>
      <cdr:y>0.41978</cdr:y>
    </cdr:to>
    <cdr:sp macro="" textlink="">
      <cdr:nvSpPr>
        <cdr:cNvPr id="2" name="Дуга 1">
          <a:extLst xmlns:a="http://schemas.openxmlformats.org/drawingml/2006/main">
            <a:ext uri="{FF2B5EF4-FFF2-40B4-BE49-F238E27FC236}">
              <a16:creationId xmlns:a16="http://schemas.microsoft.com/office/drawing/2014/main" id="{11D33366-7FA5-4D39-85BD-96C65DA58439}"/>
            </a:ext>
          </a:extLst>
        </cdr:cNvPr>
        <cdr:cNvSpPr/>
      </cdr:nvSpPr>
      <cdr:spPr>
        <a:xfrm xmlns:a="http://schemas.openxmlformats.org/drawingml/2006/main">
          <a:off x="2804333" y="200025"/>
          <a:ext cx="3585342" cy="1943100"/>
        </a:xfrm>
        <a:prstGeom xmlns:a="http://schemas.openxmlformats.org/drawingml/2006/main" prst="arc">
          <a:avLst>
            <a:gd name="adj1" fmla="val 13853534"/>
            <a:gd name="adj2" fmla="val 8951396"/>
          </a:avLst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ru-RU"/>
        </a:p>
      </cdr:txBody>
    </cdr:sp>
  </cdr:relSizeAnchor>
</c:userShapes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566737</xdr:colOff>
      <xdr:row>27</xdr:row>
      <xdr:rowOff>119061</xdr:rowOff>
    </xdr:from>
    <xdr:to>
      <xdr:col>16</xdr:col>
      <xdr:colOff>200025</xdr:colOff>
      <xdr:row>48</xdr:row>
      <xdr:rowOff>114299</xdr:rowOff>
    </xdr:to>
    <xdr:graphicFrame macro="">
      <xdr:nvGraphicFramePr>
        <xdr:cNvPr id="6" name="Диаграмма 5">
          <a:extLst>
            <a:ext uri="{FF2B5EF4-FFF2-40B4-BE49-F238E27FC236}">
              <a16:creationId xmlns:a16="http://schemas.microsoft.com/office/drawing/2014/main" id="{945B1C52-35E5-40F7-B640-9207713919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709612</xdr:colOff>
      <xdr:row>3</xdr:row>
      <xdr:rowOff>138112</xdr:rowOff>
    </xdr:from>
    <xdr:to>
      <xdr:col>10</xdr:col>
      <xdr:colOff>223837</xdr:colOff>
      <xdr:row>16</xdr:row>
      <xdr:rowOff>80962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A5686AF3-E66B-4D0C-B1B5-664A8E3D47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138111</xdr:colOff>
      <xdr:row>3</xdr:row>
      <xdr:rowOff>23811</xdr:rowOff>
    </xdr:from>
    <xdr:to>
      <xdr:col>14</xdr:col>
      <xdr:colOff>390524</xdr:colOff>
      <xdr:row>20</xdr:row>
      <xdr:rowOff>95249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B88741FD-ED9F-4860-A84A-DB3E5E7A2E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309561</xdr:colOff>
      <xdr:row>3</xdr:row>
      <xdr:rowOff>90486</xdr:rowOff>
    </xdr:from>
    <xdr:to>
      <xdr:col>12</xdr:col>
      <xdr:colOff>600074</xdr:colOff>
      <xdr:row>21</xdr:row>
      <xdr:rowOff>76199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3BF3E726-EC3D-4D47-8643-3CF0E2E664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109536</xdr:colOff>
      <xdr:row>2</xdr:row>
      <xdr:rowOff>61911</xdr:rowOff>
    </xdr:from>
    <xdr:to>
      <xdr:col>13</xdr:col>
      <xdr:colOff>485774</xdr:colOff>
      <xdr:row>19</xdr:row>
      <xdr:rowOff>76199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A5D55B7F-AB32-40E8-B4AD-D66C9961CE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314325</xdr:colOff>
      <xdr:row>3</xdr:row>
      <xdr:rowOff>100012</xdr:rowOff>
    </xdr:from>
    <xdr:to>
      <xdr:col>15</xdr:col>
      <xdr:colOff>85725</xdr:colOff>
      <xdr:row>20</xdr:row>
      <xdr:rowOff>90487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D2CA1CB6-FC62-4BDE-9B20-88215C5FE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428625</xdr:colOff>
      <xdr:row>25</xdr:row>
      <xdr:rowOff>133350</xdr:rowOff>
    </xdr:from>
    <xdr:to>
      <xdr:col>15</xdr:col>
      <xdr:colOff>352424</xdr:colOff>
      <xdr:row>41</xdr:row>
      <xdr:rowOff>152400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BBD20257-D3C2-4B6E-BDE9-02D54BF3D1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888999</xdr:colOff>
      <xdr:row>27</xdr:row>
      <xdr:rowOff>88900</xdr:rowOff>
    </xdr:from>
    <xdr:to>
      <xdr:col>10</xdr:col>
      <xdr:colOff>866774</xdr:colOff>
      <xdr:row>41</xdr:row>
      <xdr:rowOff>149224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65CCFA09-361E-4944-BF28-1B997C48D7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514348</xdr:colOff>
      <xdr:row>4</xdr:row>
      <xdr:rowOff>336550</xdr:rowOff>
    </xdr:from>
    <xdr:to>
      <xdr:col>11</xdr:col>
      <xdr:colOff>1349375</xdr:colOff>
      <xdr:row>20</xdr:row>
      <xdr:rowOff>95250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2EDA17B3-9E6D-4807-BCFB-8529AA108D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419100</xdr:colOff>
      <xdr:row>9</xdr:row>
      <xdr:rowOff>261936</xdr:rowOff>
    </xdr:from>
    <xdr:to>
      <xdr:col>8</xdr:col>
      <xdr:colOff>342900</xdr:colOff>
      <xdr:row>31</xdr:row>
      <xdr:rowOff>57150</xdr:rowOff>
    </xdr:to>
    <xdr:graphicFrame macro="">
      <xdr:nvGraphicFramePr>
        <xdr:cNvPr id="4" name="Диаграмма 3">
          <a:extLst>
            <a:ext uri="{FF2B5EF4-FFF2-40B4-BE49-F238E27FC236}">
              <a16:creationId xmlns:a16="http://schemas.microsoft.com/office/drawing/2014/main" id="{F4063CA8-46C7-47B9-BC60-F4E5160E19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4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5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6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7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8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9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0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9D2134-F034-4378-9768-4981AE3FF1E1}">
  <dimension ref="A1:O26"/>
  <sheetViews>
    <sheetView workbookViewId="0">
      <selection activeCell="M7" sqref="M7"/>
    </sheetView>
  </sheetViews>
  <sheetFormatPr defaultRowHeight="12.75"/>
  <cols>
    <col min="1" max="1" width="31.75" style="16" customWidth="1"/>
    <col min="2" max="2" width="10.25" style="16" customWidth="1"/>
    <col min="3" max="3" width="11.375" style="16" customWidth="1"/>
    <col min="4" max="4" width="9.875" style="16" customWidth="1"/>
    <col min="5" max="5" width="10" style="16" customWidth="1"/>
    <col min="6" max="6" width="9.375" style="16" customWidth="1"/>
    <col min="7" max="7" width="11.75" style="16" customWidth="1"/>
    <col min="8" max="16384" width="9" style="16"/>
  </cols>
  <sheetData>
    <row r="1" spans="1:15">
      <c r="A1" s="18" t="s">
        <v>29</v>
      </c>
      <c r="B1" s="18">
        <v>2015</v>
      </c>
      <c r="C1" s="18">
        <v>2016</v>
      </c>
      <c r="D1" s="18">
        <v>2017</v>
      </c>
      <c r="E1" s="18">
        <v>2018</v>
      </c>
      <c r="F1" s="18">
        <v>2019</v>
      </c>
      <c r="G1" s="18">
        <v>2020</v>
      </c>
    </row>
    <row r="2" spans="1:15">
      <c r="A2" s="36" t="s">
        <v>36</v>
      </c>
      <c r="B2" s="20">
        <v>1142480.07</v>
      </c>
      <c r="C2" s="20">
        <v>1146206.5900000001</v>
      </c>
      <c r="D2" s="20">
        <v>1093697.76</v>
      </c>
      <c r="E2" s="20">
        <v>1128908.97</v>
      </c>
      <c r="F2" s="20">
        <v>1182589.3500000001</v>
      </c>
      <c r="G2" s="20">
        <v>1061035.3</v>
      </c>
      <c r="H2" s="39">
        <f>+C2/B2</f>
        <v>1.003261781188008</v>
      </c>
      <c r="I2" s="39">
        <f>+D2/C2</f>
        <v>0.95418903498016006</v>
      </c>
      <c r="J2" s="39">
        <f>+E2/D2</f>
        <v>1.0321946439754983</v>
      </c>
      <c r="K2" s="39">
        <f>+F2/E2</f>
        <v>1.0475506718668381</v>
      </c>
      <c r="L2" s="39">
        <f t="shared" ref="H2:L4" si="0">+G2/F2</f>
        <v>0.8972136439415761</v>
      </c>
      <c r="M2" s="40">
        <f>AVERAGE(H2:L2)</f>
        <v>0.98688195519041622</v>
      </c>
      <c r="O2" s="40">
        <f>AVERAGE(H2:K2)</f>
        <v>1.0092990330026261</v>
      </c>
    </row>
    <row r="3" spans="1:15">
      <c r="A3" s="36" t="s">
        <v>37</v>
      </c>
      <c r="B3" s="20">
        <v>562015.28</v>
      </c>
      <c r="C3" s="20">
        <v>566123.38</v>
      </c>
      <c r="D3" s="20">
        <v>680053.87</v>
      </c>
      <c r="E3" s="20">
        <v>727907.33</v>
      </c>
      <c r="F3" s="20">
        <v>684589.64</v>
      </c>
      <c r="G3" s="20">
        <v>621978.09</v>
      </c>
      <c r="H3" s="39">
        <f t="shared" si="0"/>
        <v>1.0073095877393226</v>
      </c>
      <c r="I3" s="39">
        <f t="shared" si="0"/>
        <v>1.2012467494276602</v>
      </c>
      <c r="J3" s="39">
        <f t="shared" si="0"/>
        <v>1.0703671607662493</v>
      </c>
      <c r="K3" s="39">
        <f t="shared" si="0"/>
        <v>0.9404901033212566</v>
      </c>
      <c r="L3" s="39">
        <f t="shared" si="0"/>
        <v>0.90854148771518062</v>
      </c>
      <c r="M3" s="40">
        <f>AVERAGE(H3:L3)</f>
        <v>1.025591017793934</v>
      </c>
      <c r="O3" s="40">
        <f t="shared" ref="O3:O5" si="1">AVERAGE(H3:K3)</f>
        <v>1.0548534003136223</v>
      </c>
    </row>
    <row r="4" spans="1:15">
      <c r="A4" s="36" t="s">
        <v>38</v>
      </c>
      <c r="B4" s="20">
        <v>206096.95</v>
      </c>
      <c r="C4" s="20">
        <v>212325.07</v>
      </c>
      <c r="D4" s="20">
        <v>257689.18</v>
      </c>
      <c r="E4" s="20">
        <v>268269.34000000003</v>
      </c>
      <c r="F4" s="20">
        <v>284584.36</v>
      </c>
      <c r="G4" s="20">
        <v>266457.92</v>
      </c>
      <c r="H4" s="39">
        <f t="shared" si="0"/>
        <v>1.030219370058606</v>
      </c>
      <c r="I4" s="39">
        <f t="shared" si="0"/>
        <v>1.213654044715492</v>
      </c>
      <c r="J4" s="39">
        <f t="shared" si="0"/>
        <v>1.0410578356452531</v>
      </c>
      <c r="K4" s="39">
        <f t="shared" si="0"/>
        <v>1.0608158203990063</v>
      </c>
      <c r="L4" s="39">
        <f t="shared" si="0"/>
        <v>0.93630556507040652</v>
      </c>
      <c r="M4" s="40">
        <f>AVERAGE(H4:L4)</f>
        <v>1.0564105271777529</v>
      </c>
      <c r="O4" s="40">
        <f t="shared" si="1"/>
        <v>1.0864367677045894</v>
      </c>
    </row>
    <row r="5" spans="1:15">
      <c r="A5" s="18" t="s">
        <v>39</v>
      </c>
      <c r="B5" s="20">
        <v>15005.8</v>
      </c>
      <c r="C5" s="20">
        <v>16766.060000000001</v>
      </c>
      <c r="D5" s="20">
        <v>28700.81</v>
      </c>
      <c r="E5" s="20">
        <v>28612.25</v>
      </c>
      <c r="F5" s="20" t="s">
        <v>40</v>
      </c>
      <c r="G5" s="20">
        <v>45422.14</v>
      </c>
      <c r="H5" s="39">
        <f t="shared" ref="H5:J6" si="2">+C5/B5</f>
        <v>1.1173053086140028</v>
      </c>
      <c r="I5" s="39">
        <f t="shared" si="2"/>
        <v>1.711839871740886</v>
      </c>
      <c r="J5" s="39">
        <f t="shared" si="2"/>
        <v>0.99691437279993134</v>
      </c>
      <c r="K5" s="39"/>
      <c r="L5" s="39"/>
      <c r="M5" s="40">
        <f>AVERAGE(H5:L5)</f>
        <v>1.2753531843849399</v>
      </c>
      <c r="O5" s="40">
        <f t="shared" si="1"/>
        <v>1.2753531843849399</v>
      </c>
    </row>
    <row r="6" spans="1:15">
      <c r="A6" s="36" t="s">
        <v>41</v>
      </c>
      <c r="B6" s="37">
        <f>SUM(B2:B5)</f>
        <v>1925598.1</v>
      </c>
      <c r="C6" s="37">
        <f t="shared" ref="C6:G6" si="3">SUM(C2:C5)</f>
        <v>1941421.1000000003</v>
      </c>
      <c r="D6" s="37">
        <f t="shared" si="3"/>
        <v>2060141.6199999999</v>
      </c>
      <c r="E6" s="37">
        <f t="shared" si="3"/>
        <v>2153697.8899999997</v>
      </c>
      <c r="F6" s="37">
        <f t="shared" si="3"/>
        <v>2151763.35</v>
      </c>
      <c r="G6" s="37">
        <f t="shared" si="3"/>
        <v>1994893.45</v>
      </c>
      <c r="H6" s="39">
        <f t="shared" si="2"/>
        <v>1.0082171871690153</v>
      </c>
      <c r="I6" s="39">
        <f t="shared" si="2"/>
        <v>1.0611513493904026</v>
      </c>
      <c r="J6" s="39">
        <f t="shared" si="2"/>
        <v>1.0454125430464338</v>
      </c>
      <c r="K6" s="39">
        <f>+F6/E6</f>
        <v>0.99910175888225461</v>
      </c>
      <c r="L6" s="39">
        <f>+G6/F6</f>
        <v>0.92709704810243188</v>
      </c>
      <c r="M6" s="40">
        <f>AVERAGE(H6:L6)</f>
        <v>1.0081959773181077</v>
      </c>
      <c r="O6" s="40">
        <f>AVERAGE(H6:K6)</f>
        <v>1.0284707096220267</v>
      </c>
    </row>
    <row r="7" spans="1:15">
      <c r="L7" s="40">
        <f>1-L6</f>
        <v>7.2902951897568125E-2</v>
      </c>
      <c r="M7" s="40">
        <f>AVERAGE(M2:M6)</f>
        <v>1.0704865323730304</v>
      </c>
      <c r="O7" s="40">
        <f>AVERAGE(O2:O6)</f>
        <v>1.0908826190055609</v>
      </c>
    </row>
    <row r="8" spans="1:15">
      <c r="A8" s="16" t="str">
        <f>A1</f>
        <v>Название</v>
      </c>
      <c r="B8" s="16">
        <f t="shared" ref="B8:G8" si="4">B1</f>
        <v>2015</v>
      </c>
      <c r="C8" s="16">
        <f t="shared" si="4"/>
        <v>2016</v>
      </c>
      <c r="D8" s="16">
        <f t="shared" si="4"/>
        <v>2017</v>
      </c>
      <c r="E8" s="16">
        <f t="shared" si="4"/>
        <v>2018</v>
      </c>
      <c r="F8" s="16">
        <f t="shared" si="4"/>
        <v>2019</v>
      </c>
      <c r="G8" s="16">
        <f t="shared" si="4"/>
        <v>2020</v>
      </c>
    </row>
    <row r="9" spans="1:15">
      <c r="A9" s="16" t="str">
        <f t="shared" ref="A9:A13" si="5">A2</f>
        <v>Шоколад и продукты, содержащие какао, т</v>
      </c>
      <c r="B9" s="39">
        <f>+B2/B$6</f>
        <v>0.59331179751371799</v>
      </c>
      <c r="C9" s="39">
        <f t="shared" ref="C9:G9" si="6">+C2/C$6</f>
        <v>0.59039565913855574</v>
      </c>
      <c r="D9" s="39">
        <f t="shared" si="6"/>
        <v>0.53088474568073629</v>
      </c>
      <c r="E9" s="39">
        <f t="shared" si="6"/>
        <v>0.52417238984247705</v>
      </c>
      <c r="F9" s="39">
        <f t="shared" si="6"/>
        <v>0.54959080421181072</v>
      </c>
      <c r="G9" s="39">
        <f t="shared" si="6"/>
        <v>0.53187567486373777</v>
      </c>
    </row>
    <row r="10" spans="1:15">
      <c r="A10" s="16" t="str">
        <f t="shared" si="5"/>
        <v>Изделия кондитерские сахаристые, т</v>
      </c>
      <c r="B10" s="39">
        <f t="shared" ref="B10:G12" si="7">+B3/B$6</f>
        <v>0.2918653066805581</v>
      </c>
      <c r="C10" s="39">
        <f t="shared" si="7"/>
        <v>0.29160256886051145</v>
      </c>
      <c r="D10" s="39">
        <f t="shared" si="7"/>
        <v>0.33010054425287522</v>
      </c>
      <c r="E10" s="39">
        <f t="shared" si="7"/>
        <v>0.33798024011622174</v>
      </c>
      <c r="F10" s="39">
        <f t="shared" si="7"/>
        <v>0.31815284891807455</v>
      </c>
      <c r="G10" s="39">
        <f t="shared" si="7"/>
        <v>0.31178511814753812</v>
      </c>
    </row>
    <row r="11" spans="1:15">
      <c r="A11" s="16" t="str">
        <f t="shared" si="5"/>
        <v>Шоколад в упакованном виде, т</v>
      </c>
      <c r="B11" s="39">
        <f t="shared" si="7"/>
        <v>0.10703009625944272</v>
      </c>
      <c r="C11" s="39">
        <f t="shared" si="7"/>
        <v>0.10936579910458373</v>
      </c>
      <c r="D11" s="39">
        <f t="shared" si="7"/>
        <v>0.12508323578259634</v>
      </c>
      <c r="E11" s="39">
        <f t="shared" si="7"/>
        <v>0.12456219660409291</v>
      </c>
      <c r="F11" s="39">
        <f t="shared" si="7"/>
        <v>0.13225634687011467</v>
      </c>
      <c r="G11" s="39">
        <f t="shared" si="7"/>
        <v>0.13357000094416069</v>
      </c>
    </row>
    <row r="12" spans="1:15">
      <c r="A12" s="16" t="str">
        <f t="shared" si="5"/>
        <v>Какао, т</v>
      </c>
      <c r="B12" s="39">
        <f t="shared" si="7"/>
        <v>7.7927995462812299E-3</v>
      </c>
      <c r="C12" s="39">
        <f t="shared" si="7"/>
        <v>8.6359728963489677E-3</v>
      </c>
      <c r="D12" s="39">
        <f t="shared" si="7"/>
        <v>1.3931474283792201E-2</v>
      </c>
      <c r="E12" s="39">
        <f t="shared" si="7"/>
        <v>1.3285173437208505E-2</v>
      </c>
      <c r="F12" s="39"/>
      <c r="G12" s="39">
        <f t="shared" si="7"/>
        <v>2.2769206044563433E-2</v>
      </c>
    </row>
    <row r="13" spans="1:15">
      <c r="A13" s="16" t="str">
        <f t="shared" si="5"/>
        <v>Итого:</v>
      </c>
      <c r="B13" s="39">
        <f>+B6/B$6</f>
        <v>1</v>
      </c>
      <c r="C13" s="39">
        <f t="shared" ref="C13:E13" si="8">+C6/C$6</f>
        <v>1</v>
      </c>
      <c r="D13" s="39">
        <f t="shared" si="8"/>
        <v>1</v>
      </c>
      <c r="E13" s="39">
        <f t="shared" si="8"/>
        <v>1</v>
      </c>
      <c r="F13" s="39"/>
      <c r="G13" s="39">
        <f>+G6/G$6</f>
        <v>1</v>
      </c>
    </row>
    <row r="15" spans="1:15">
      <c r="A15" s="16" t="str">
        <f>+A8</f>
        <v>Название</v>
      </c>
      <c r="B15" s="16">
        <f>+B8</f>
        <v>2015</v>
      </c>
    </row>
    <row r="16" spans="1:15">
      <c r="A16" s="16" t="str">
        <f t="shared" ref="A16:B20" si="9">+A9</f>
        <v>Шоколад и продукты, содержащие какао, т</v>
      </c>
      <c r="B16" s="39">
        <f t="shared" si="9"/>
        <v>0.59331179751371799</v>
      </c>
    </row>
    <row r="17" spans="1:3">
      <c r="A17" s="16" t="str">
        <f t="shared" si="9"/>
        <v>Изделия кондитерские сахаристые, т</v>
      </c>
      <c r="B17" s="39">
        <f t="shared" si="9"/>
        <v>0.2918653066805581</v>
      </c>
    </row>
    <row r="18" spans="1:3">
      <c r="A18" s="16" t="str">
        <f t="shared" si="9"/>
        <v>Шоколад в упакованном виде, т</v>
      </c>
      <c r="B18" s="39">
        <f t="shared" si="9"/>
        <v>0.10703009625944272</v>
      </c>
    </row>
    <row r="19" spans="1:3">
      <c r="A19" s="16" t="str">
        <f t="shared" si="9"/>
        <v>Какао, т</v>
      </c>
      <c r="B19" s="39">
        <f t="shared" si="9"/>
        <v>7.7927995462812299E-3</v>
      </c>
    </row>
    <row r="20" spans="1:3">
      <c r="A20" s="16" t="str">
        <f t="shared" si="9"/>
        <v>Итого:</v>
      </c>
    </row>
    <row r="22" spans="1:3">
      <c r="A22" s="16" t="str">
        <f>+A15</f>
        <v>Название</v>
      </c>
      <c r="B22" s="16">
        <f>+G8</f>
        <v>2020</v>
      </c>
    </row>
    <row r="23" spans="1:3">
      <c r="A23" s="16" t="str">
        <f t="shared" ref="A23:A25" si="10">+A16</f>
        <v>Шоколад и продукты, содержащие какао, т</v>
      </c>
      <c r="B23" s="38">
        <f t="shared" ref="B23:B26" si="11">+G9</f>
        <v>0.53187567486373777</v>
      </c>
    </row>
    <row r="24" spans="1:3">
      <c r="A24" s="16" t="str">
        <f t="shared" si="10"/>
        <v>Изделия кондитерские сахаристые, т</v>
      </c>
      <c r="B24" s="38">
        <f t="shared" si="11"/>
        <v>0.31178511814753812</v>
      </c>
      <c r="C24" s="40">
        <f>+B17-B24</f>
        <v>-1.991981146698002E-2</v>
      </c>
    </row>
    <row r="25" spans="1:3">
      <c r="A25" s="16" t="str">
        <f t="shared" si="10"/>
        <v>Шоколад в упакованном виде, т</v>
      </c>
      <c r="B25" s="38">
        <f t="shared" si="11"/>
        <v>0.13357000094416069</v>
      </c>
      <c r="C25" s="40">
        <f>+B18-B25</f>
        <v>-2.6539904684717966E-2</v>
      </c>
    </row>
    <row r="26" spans="1:3">
      <c r="A26" s="16" t="str">
        <f>+A19</f>
        <v>Какао, т</v>
      </c>
      <c r="B26" s="38">
        <f t="shared" si="11"/>
        <v>2.2769206044563433E-2</v>
      </c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18027E-7CB3-4A72-B9A9-743A4B528182}">
  <dimension ref="A1:O90"/>
  <sheetViews>
    <sheetView workbookViewId="0">
      <selection activeCell="C68" sqref="C68"/>
    </sheetView>
  </sheetViews>
  <sheetFormatPr defaultRowHeight="15"/>
  <cols>
    <col min="1" max="1" width="10.625" style="59" customWidth="1"/>
    <col min="2" max="2" width="9" style="59"/>
    <col min="3" max="3" width="30.875" style="59" customWidth="1"/>
    <col min="4" max="4" width="13" style="59" customWidth="1"/>
    <col min="5" max="5" width="13.25" style="59" customWidth="1"/>
    <col min="6" max="6" width="18.625" style="59" customWidth="1"/>
    <col min="7" max="7" width="12.5" style="59" bestFit="1" customWidth="1"/>
    <col min="8" max="8" width="14.625" style="59" bestFit="1" customWidth="1"/>
    <col min="9" max="9" width="14.875" style="59" customWidth="1"/>
    <col min="10" max="11" width="9.5" style="59" bestFit="1" customWidth="1"/>
    <col min="12" max="12" width="10" style="59" bestFit="1" customWidth="1"/>
    <col min="13" max="13" width="17.25" style="59" customWidth="1"/>
    <col min="14" max="14" width="11.25" style="59" customWidth="1"/>
    <col min="15" max="16384" width="9" style="59"/>
  </cols>
  <sheetData>
    <row r="1" spans="1:15" ht="15.75" thickBot="1"/>
    <row r="2" spans="1:15" ht="31.5" customHeight="1" thickBot="1">
      <c r="B2" s="308" t="s">
        <v>98</v>
      </c>
      <c r="C2" s="308" t="s">
        <v>63</v>
      </c>
      <c r="D2" s="310" t="s">
        <v>64</v>
      </c>
      <c r="E2" s="311"/>
      <c r="F2" s="308"/>
      <c r="I2" s="60"/>
      <c r="J2" s="61"/>
    </row>
    <row r="3" spans="1:15" ht="32.25" thickBot="1">
      <c r="B3" s="309"/>
      <c r="C3" s="309"/>
      <c r="D3" s="62" t="s">
        <v>99</v>
      </c>
      <c r="E3" s="62" t="s">
        <v>65</v>
      </c>
      <c r="F3" s="309"/>
      <c r="H3" s="60"/>
      <c r="I3" s="61"/>
    </row>
    <row r="4" spans="1:15" ht="16.5" thickBot="1">
      <c r="A4" s="59">
        <v>1</v>
      </c>
      <c r="B4" s="63">
        <v>1</v>
      </c>
      <c r="C4" s="122" t="s">
        <v>228</v>
      </c>
      <c r="D4" s="147">
        <v>139536</v>
      </c>
      <c r="F4" s="122" t="s">
        <v>69</v>
      </c>
      <c r="I4" s="65">
        <f>+D4/D$27%</f>
        <v>42.8275462003812</v>
      </c>
      <c r="K4" s="66">
        <f>+D4/D$27%</f>
        <v>42.8275462003812</v>
      </c>
    </row>
    <row r="5" spans="1:15" ht="18.75" customHeight="1" thickBot="1">
      <c r="A5" s="59">
        <v>2</v>
      </c>
      <c r="B5" s="67">
        <v>2</v>
      </c>
      <c r="C5" s="123" t="s">
        <v>72</v>
      </c>
      <c r="D5" s="148">
        <v>59435</v>
      </c>
      <c r="F5" s="123" t="s">
        <v>73</v>
      </c>
      <c r="I5" s="65">
        <f>+D5/G$16%</f>
        <v>19.288498297835055</v>
      </c>
      <c r="K5" s="65">
        <f>+D5/D$27%</f>
        <v>18.242283055409764</v>
      </c>
      <c r="M5" s="69">
        <f>+K5*K5</f>
        <v>332.78089107369021</v>
      </c>
      <c r="N5" s="70"/>
      <c r="O5" s="71">
        <v>217.4</v>
      </c>
    </row>
    <row r="6" spans="1:15" ht="23.25" customHeight="1" thickBot="1">
      <c r="A6" s="59">
        <v>3</v>
      </c>
      <c r="B6" s="72">
        <v>3</v>
      </c>
      <c r="C6" s="123" t="s">
        <v>78</v>
      </c>
      <c r="D6" s="148">
        <v>41914</v>
      </c>
      <c r="F6" s="123" t="s">
        <v>69</v>
      </c>
      <c r="I6" s="65">
        <f>+D6/G$16%</f>
        <v>13.602391144198847</v>
      </c>
      <c r="K6" s="65">
        <f>+D6/D$27%</f>
        <v>12.864592445267011</v>
      </c>
      <c r="M6" s="69">
        <f>+K6*K6</f>
        <v>165.49773878282105</v>
      </c>
      <c r="N6" s="73"/>
      <c r="O6" s="74">
        <v>24.8</v>
      </c>
    </row>
    <row r="7" spans="1:15" ht="23.25" customHeight="1" thickBot="1">
      <c r="B7" s="75">
        <v>4</v>
      </c>
      <c r="C7" s="123" t="s">
        <v>204</v>
      </c>
      <c r="D7" s="148">
        <v>29877</v>
      </c>
      <c r="F7" s="123" t="s">
        <v>77</v>
      </c>
      <c r="I7" s="65"/>
      <c r="K7" s="65"/>
      <c r="M7" s="69"/>
      <c r="N7" s="73"/>
      <c r="O7" s="74"/>
    </row>
    <row r="8" spans="1:15" ht="23.25" customHeight="1" thickBot="1">
      <c r="B8" s="63">
        <v>5</v>
      </c>
      <c r="C8" s="123" t="s">
        <v>205</v>
      </c>
      <c r="D8" s="148">
        <v>9344</v>
      </c>
      <c r="F8" s="123" t="s">
        <v>71</v>
      </c>
      <c r="I8" s="65"/>
      <c r="K8" s="65"/>
      <c r="M8" s="69"/>
      <c r="N8" s="73"/>
      <c r="O8" s="74"/>
    </row>
    <row r="9" spans="1:15" ht="16.5" thickBot="1">
      <c r="A9" s="59">
        <v>4</v>
      </c>
      <c r="B9" s="67">
        <v>6</v>
      </c>
      <c r="C9" s="123" t="s">
        <v>206</v>
      </c>
      <c r="D9" s="148">
        <v>7092</v>
      </c>
      <c r="F9" s="123" t="s">
        <v>69</v>
      </c>
      <c r="I9" s="65">
        <f t="shared" ref="I9:I15" si="0">+D9/G$16%</f>
        <v>2.3015736506813527</v>
      </c>
      <c r="K9" s="65">
        <f t="shared" ref="K9:K15" si="1">+D9/D$27%</f>
        <v>2.1767354492969808</v>
      </c>
      <c r="M9" s="69">
        <f>+K9*K9</f>
        <v>4.7381772162261289</v>
      </c>
      <c r="N9" s="70"/>
      <c r="O9" s="71">
        <v>55.2</v>
      </c>
    </row>
    <row r="10" spans="1:15" ht="32.25" thickBot="1">
      <c r="A10" s="59">
        <v>5</v>
      </c>
      <c r="B10" s="67">
        <v>7</v>
      </c>
      <c r="C10" s="123" t="s">
        <v>207</v>
      </c>
      <c r="D10" s="149">
        <v>4722</v>
      </c>
      <c r="F10" s="151" t="s">
        <v>71</v>
      </c>
      <c r="G10" s="77">
        <f>SUM(D5:D10)</f>
        <v>152384</v>
      </c>
      <c r="I10" s="65">
        <f t="shared" si="0"/>
        <v>1.5324352479578889</v>
      </c>
      <c r="K10" s="65">
        <f t="shared" si="1"/>
        <v>1.4493153964439287</v>
      </c>
      <c r="L10" s="78">
        <f>SUM(K5:K10)</f>
        <v>34.732926346417685</v>
      </c>
      <c r="M10" s="69">
        <f>+K10*K10</f>
        <v>2.1005151183694224</v>
      </c>
      <c r="N10" s="70"/>
      <c r="O10" s="71">
        <v>34</v>
      </c>
    </row>
    <row r="11" spans="1:15" ht="48" thickBot="1">
      <c r="A11" s="59">
        <v>6</v>
      </c>
      <c r="B11" s="72">
        <v>8</v>
      </c>
      <c r="C11" s="123" t="s">
        <v>208</v>
      </c>
      <c r="D11" s="148">
        <v>4201</v>
      </c>
      <c r="F11" s="123" t="s">
        <v>69</v>
      </c>
      <c r="I11" s="65">
        <f t="shared" si="0"/>
        <v>1.3633546117473723</v>
      </c>
      <c r="K11" s="65">
        <f t="shared" si="1"/>
        <v>1.2894057561331946</v>
      </c>
      <c r="M11" s="69">
        <f>SUM(M5:M10)</f>
        <v>505.11732219110678</v>
      </c>
      <c r="N11" s="73"/>
      <c r="O11" s="74">
        <v>34.9</v>
      </c>
    </row>
    <row r="12" spans="1:15" ht="32.25" thickBot="1">
      <c r="A12" s="59">
        <v>7</v>
      </c>
      <c r="B12" s="63">
        <v>9</v>
      </c>
      <c r="C12" s="123" t="s">
        <v>209</v>
      </c>
      <c r="D12" s="148">
        <v>3124</v>
      </c>
      <c r="F12" s="123" t="s">
        <v>75</v>
      </c>
      <c r="I12" s="65">
        <f t="shared" si="0"/>
        <v>1.0138347553198739</v>
      </c>
      <c r="K12" s="65">
        <f t="shared" si="1"/>
        <v>0.95884398527971904</v>
      </c>
    </row>
    <row r="13" spans="1:15" ht="32.25" thickBot="1">
      <c r="B13" s="79">
        <v>10</v>
      </c>
      <c r="C13" s="123" t="s">
        <v>210</v>
      </c>
      <c r="D13" s="148">
        <v>3047</v>
      </c>
      <c r="F13" s="123" t="s">
        <v>77</v>
      </c>
      <c r="I13" s="65">
        <f t="shared" si="0"/>
        <v>0.98884587050565176</v>
      </c>
      <c r="K13" s="65">
        <f t="shared" si="1"/>
        <v>0.9352105067693034</v>
      </c>
    </row>
    <row r="14" spans="1:15" ht="32.25" thickBot="1">
      <c r="B14" s="63">
        <v>11</v>
      </c>
      <c r="C14" s="123" t="s">
        <v>74</v>
      </c>
      <c r="D14" s="148">
        <v>3030</v>
      </c>
      <c r="F14" s="123" t="s">
        <v>75</v>
      </c>
      <c r="I14" s="65">
        <f t="shared" si="0"/>
        <v>0.98332884398822606</v>
      </c>
      <c r="K14" s="65">
        <f t="shared" si="1"/>
        <v>0.92999272579947145</v>
      </c>
    </row>
    <row r="15" spans="1:15" ht="16.5" thickBot="1">
      <c r="A15" s="59">
        <v>8</v>
      </c>
      <c r="B15" s="79">
        <v>12</v>
      </c>
      <c r="C15" s="123" t="s">
        <v>211</v>
      </c>
      <c r="D15" s="148">
        <v>2815</v>
      </c>
      <c r="F15" s="123" t="s">
        <v>219</v>
      </c>
      <c r="H15" s="59">
        <f>+G10/G16%</f>
        <v>49.453327578317442</v>
      </c>
      <c r="I15" s="65">
        <f t="shared" si="0"/>
        <v>0.91355468509137172</v>
      </c>
      <c r="K15" s="65">
        <f t="shared" si="1"/>
        <v>0.86400314294571356</v>
      </c>
    </row>
    <row r="16" spans="1:15" ht="16.5" thickBot="1">
      <c r="A16" s="59">
        <v>9</v>
      </c>
      <c r="B16" s="72">
        <v>13</v>
      </c>
      <c r="C16" s="123" t="s">
        <v>212</v>
      </c>
      <c r="D16" s="148">
        <v>2730</v>
      </c>
      <c r="F16" s="123" t="s">
        <v>71</v>
      </c>
      <c r="G16" s="77">
        <f>SUM(D4:D15)</f>
        <v>308137</v>
      </c>
      <c r="H16" s="59">
        <f>+G16/D27%</f>
        <v>94.575963217713436</v>
      </c>
      <c r="I16" s="59">
        <f>SUM(I4:I15)</f>
        <v>84.815363307706846</v>
      </c>
      <c r="J16" s="65">
        <f>SUM(I5:I15)</f>
        <v>41.987817107325647</v>
      </c>
    </row>
    <row r="17" spans="1:10" ht="32.25" thickBot="1">
      <c r="A17" s="59">
        <v>10</v>
      </c>
      <c r="B17" s="79">
        <v>14</v>
      </c>
      <c r="C17" s="123" t="s">
        <v>213</v>
      </c>
      <c r="D17" s="148">
        <v>2702</v>
      </c>
      <c r="F17" s="122" t="s">
        <v>220</v>
      </c>
      <c r="J17" s="78">
        <f>SUM(I5:I15)</f>
        <v>41.987817107325647</v>
      </c>
    </row>
    <row r="18" spans="1:10" ht="15.75" thickBot="1">
      <c r="A18" s="59">
        <v>11</v>
      </c>
    </row>
    <row r="19" spans="1:10" ht="32.25" thickBot="1">
      <c r="A19" s="59">
        <v>12</v>
      </c>
      <c r="B19" s="63">
        <v>15</v>
      </c>
      <c r="C19" s="123" t="s">
        <v>214</v>
      </c>
      <c r="D19" s="148">
        <v>2555</v>
      </c>
      <c r="F19" s="123" t="s">
        <v>75</v>
      </c>
      <c r="G19" s="81">
        <f>8622*1*25000*12</f>
        <v>2586600000</v>
      </c>
      <c r="H19" s="65">
        <f>345*1*25000*12</f>
        <v>103500000</v>
      </c>
      <c r="I19" s="65">
        <f>69*1*25000*12</f>
        <v>20700000</v>
      </c>
    </row>
    <row r="20" spans="1:10" ht="30" customHeight="1" thickBot="1">
      <c r="A20" s="59">
        <v>13</v>
      </c>
      <c r="B20" s="67">
        <v>16</v>
      </c>
      <c r="C20" s="123" t="s">
        <v>215</v>
      </c>
      <c r="D20" s="148">
        <v>2355</v>
      </c>
      <c r="F20" s="123" t="s">
        <v>221</v>
      </c>
      <c r="G20" s="65">
        <f>+G19/1000</f>
        <v>2586600</v>
      </c>
      <c r="H20" s="65">
        <f>+H19/1000</f>
        <v>103500</v>
      </c>
      <c r="I20" s="65">
        <f>+I19/1000</f>
        <v>20700</v>
      </c>
    </row>
    <row r="21" spans="1:10" ht="32.25" thickBot="1">
      <c r="A21" s="59">
        <v>14</v>
      </c>
      <c r="B21" s="63">
        <v>17</v>
      </c>
      <c r="C21" s="123" t="s">
        <v>216</v>
      </c>
      <c r="D21" s="148">
        <v>2042</v>
      </c>
      <c r="F21" s="123" t="s">
        <v>222</v>
      </c>
    </row>
    <row r="22" spans="1:10" ht="32.25" thickBot="1">
      <c r="A22" s="59">
        <v>15</v>
      </c>
      <c r="B22" s="67">
        <v>18</v>
      </c>
      <c r="C22" s="123" t="s">
        <v>80</v>
      </c>
      <c r="D22" s="148">
        <v>2031</v>
      </c>
      <c r="F22" s="123" t="s">
        <v>75</v>
      </c>
    </row>
    <row r="23" spans="1:10" ht="32.25" thickBot="1">
      <c r="A23" s="59">
        <v>16</v>
      </c>
      <c r="B23" s="59">
        <v>19</v>
      </c>
      <c r="C23" s="123" t="s">
        <v>217</v>
      </c>
      <c r="D23" s="148">
        <v>1929</v>
      </c>
      <c r="F23" s="123" t="s">
        <v>223</v>
      </c>
    </row>
    <row r="24" spans="1:10" ht="32.25" thickBot="1">
      <c r="A24" s="59">
        <v>17</v>
      </c>
      <c r="B24" s="59">
        <v>20</v>
      </c>
      <c r="C24" s="123" t="s">
        <v>218</v>
      </c>
      <c r="D24" s="148">
        <v>1328</v>
      </c>
      <c r="F24" s="123" t="s">
        <v>224</v>
      </c>
    </row>
    <row r="25" spans="1:10" ht="16.5" thickBot="1">
      <c r="A25" s="59">
        <v>18</v>
      </c>
      <c r="B25" s="83"/>
      <c r="D25" s="80"/>
      <c r="E25" s="82"/>
      <c r="F25" s="68" t="s">
        <v>100</v>
      </c>
    </row>
    <row r="26" spans="1:10" ht="15.75">
      <c r="A26" s="59">
        <v>19</v>
      </c>
      <c r="B26" s="83"/>
      <c r="C26" s="59" t="s">
        <v>101</v>
      </c>
      <c r="D26" s="64"/>
      <c r="E26" s="84"/>
      <c r="F26" s="85"/>
    </row>
    <row r="27" spans="1:10" ht="15.75">
      <c r="A27" s="59">
        <v>20</v>
      </c>
      <c r="B27" s="83"/>
      <c r="C27" s="86"/>
      <c r="D27" s="150">
        <f>SUM(D4:D26)</f>
        <v>325809</v>
      </c>
      <c r="E27" s="87">
        <f>SUM(E4:E26)-G16</f>
        <v>-308137</v>
      </c>
      <c r="F27" s="85"/>
    </row>
    <row r="28" spans="1:10" ht="15.75">
      <c r="D28" s="152">
        <v>352220</v>
      </c>
      <c r="F28" s="85"/>
    </row>
    <row r="29" spans="1:10" ht="15.75">
      <c r="B29" s="83"/>
      <c r="D29" s="153">
        <f>D28/D27</f>
        <v>1.0810628312907256</v>
      </c>
      <c r="E29" s="59">
        <f>+D28*1.23</f>
        <v>433230.6</v>
      </c>
      <c r="F29" s="85"/>
    </row>
    <row r="30" spans="1:10" ht="17.25" customHeight="1"/>
    <row r="31" spans="1:10" ht="17.25" customHeight="1">
      <c r="D31" s="88"/>
      <c r="E31" s="87"/>
      <c r="G31" s="89"/>
    </row>
    <row r="32" spans="1:10" ht="17.25" customHeight="1" thickBot="1">
      <c r="D32" s="312" t="s">
        <v>102</v>
      </c>
      <c r="E32" s="313"/>
      <c r="G32" s="92" t="s">
        <v>103</v>
      </c>
      <c r="H32" s="92" t="s">
        <v>104</v>
      </c>
    </row>
    <row r="33" spans="3:13" ht="17.25" customHeight="1" thickBot="1">
      <c r="D33" s="59" t="s">
        <v>105</v>
      </c>
      <c r="E33" s="59" t="s">
        <v>106</v>
      </c>
      <c r="F33" s="59">
        <f>90*90</f>
        <v>8100</v>
      </c>
      <c r="G33" s="93">
        <v>30</v>
      </c>
      <c r="H33" s="93">
        <v>25</v>
      </c>
    </row>
    <row r="34" spans="3:13" ht="17.25" customHeight="1" thickBot="1">
      <c r="D34" s="77">
        <f t="shared" ref="D34:D36" si="2">POWER(D4,2)</f>
        <v>19470295296</v>
      </c>
      <c r="E34" s="77" t="e">
        <f>POWER(F4,2)</f>
        <v>#VALUE!</v>
      </c>
      <c r="F34" s="59">
        <f>95*95</f>
        <v>9025</v>
      </c>
      <c r="G34" s="93">
        <v>30</v>
      </c>
      <c r="H34" s="93">
        <v>25</v>
      </c>
    </row>
    <row r="35" spans="3:13" ht="17.25" customHeight="1" thickBot="1">
      <c r="D35" s="77">
        <f t="shared" si="2"/>
        <v>3532519225</v>
      </c>
      <c r="E35" s="77" t="e">
        <f>POWER(F5,2)</f>
        <v>#VALUE!</v>
      </c>
      <c r="G35" s="93">
        <v>25</v>
      </c>
      <c r="H35" s="93">
        <v>30</v>
      </c>
    </row>
    <row r="36" spans="3:13" ht="15.75" thickBot="1">
      <c r="D36" s="77">
        <f t="shared" si="2"/>
        <v>1756783396</v>
      </c>
      <c r="E36" s="77" t="e">
        <f>POWER(F6,2)</f>
        <v>#VALUE!</v>
      </c>
      <c r="G36" s="93">
        <v>10</v>
      </c>
      <c r="H36" s="93">
        <v>15</v>
      </c>
    </row>
    <row r="37" spans="3:13" ht="15.75" thickBot="1">
      <c r="D37" s="77">
        <f>POWER(D7,2)</f>
        <v>892635129</v>
      </c>
      <c r="E37" s="77" t="e">
        <f>POWER(F9,2)</f>
        <v>#VALUE!</v>
      </c>
      <c r="G37" s="93">
        <v>5</v>
      </c>
      <c r="H37" s="93">
        <v>5</v>
      </c>
    </row>
    <row r="38" spans="3:13" ht="15.75" thickBot="1">
      <c r="D38" s="77">
        <f>SUM(D34:D37)</f>
        <v>25652233046</v>
      </c>
      <c r="E38" s="77" t="e">
        <f>SUM(E34:E37)</f>
        <v>#VALUE!</v>
      </c>
      <c r="G38" s="93">
        <v>0</v>
      </c>
      <c r="H38" s="93">
        <v>0</v>
      </c>
    </row>
    <row r="39" spans="3:13" ht="15.75" thickBot="1">
      <c r="G39" s="93">
        <v>0</v>
      </c>
      <c r="H39" s="93">
        <v>0</v>
      </c>
    </row>
    <row r="40" spans="3:13" ht="15.75" thickBot="1">
      <c r="G40" s="94">
        <v>0</v>
      </c>
      <c r="H40" s="95">
        <v>0</v>
      </c>
    </row>
    <row r="41" spans="3:13" ht="15.75" thickBot="1">
      <c r="D41" s="88"/>
      <c r="E41" s="88"/>
      <c r="G41" s="96">
        <f>SUM(G33:G40)</f>
        <v>100</v>
      </c>
      <c r="H41" s="96">
        <f>SUM(H33:H40)</f>
        <v>100</v>
      </c>
    </row>
    <row r="42" spans="3:13" ht="51">
      <c r="C42" s="223" t="s">
        <v>327</v>
      </c>
      <c r="D42" s="7"/>
      <c r="E42" s="7"/>
      <c r="F42" s="7"/>
      <c r="G42" s="7"/>
      <c r="H42" s="7"/>
      <c r="I42" s="7"/>
      <c r="J42" s="7"/>
      <c r="K42" s="7"/>
      <c r="L42" s="7"/>
      <c r="M42" s="7"/>
    </row>
    <row r="43" spans="3:13" ht="15.75" thickBot="1">
      <c r="C43" s="224"/>
      <c r="D43" s="7"/>
      <c r="E43" s="7"/>
      <c r="F43" s="7"/>
      <c r="G43" s="7"/>
      <c r="H43" s="7"/>
      <c r="I43" s="7"/>
      <c r="J43" s="7"/>
      <c r="K43" s="7"/>
      <c r="L43" s="7"/>
      <c r="M43" s="7"/>
    </row>
    <row r="44" spans="3:13" ht="15.75" thickBot="1">
      <c r="C44" s="225" t="s">
        <v>82</v>
      </c>
      <c r="D44" s="225" t="s">
        <v>328</v>
      </c>
      <c r="E44" s="225">
        <v>2020</v>
      </c>
      <c r="F44" s="225">
        <v>2019</v>
      </c>
      <c r="G44" s="225">
        <v>2018</v>
      </c>
      <c r="H44" s="225">
        <v>2017</v>
      </c>
      <c r="I44" s="225">
        <v>2016</v>
      </c>
      <c r="J44" s="225">
        <v>2015</v>
      </c>
      <c r="K44" s="225">
        <v>2014</v>
      </c>
      <c r="L44" s="225">
        <v>2013</v>
      </c>
      <c r="M44" s="225">
        <v>2012</v>
      </c>
    </row>
    <row r="45" spans="3:13" ht="15.75" thickBot="1">
      <c r="C45" s="226" t="s">
        <v>329</v>
      </c>
      <c r="D45" s="226">
        <v>2110</v>
      </c>
      <c r="E45" s="227">
        <v>4722140</v>
      </c>
      <c r="F45" s="227">
        <v>3906843</v>
      </c>
      <c r="G45" s="227">
        <v>3444491</v>
      </c>
      <c r="H45" s="227">
        <v>3522937</v>
      </c>
      <c r="I45" s="227">
        <v>4393143</v>
      </c>
      <c r="J45" s="227">
        <v>3817987</v>
      </c>
      <c r="K45" s="227">
        <v>2783284</v>
      </c>
      <c r="L45" s="227">
        <v>2352331</v>
      </c>
      <c r="M45" s="227">
        <v>2032555</v>
      </c>
    </row>
    <row r="46" spans="3:13" ht="15.75" thickBot="1">
      <c r="C46" s="228" t="s">
        <v>330</v>
      </c>
      <c r="D46" s="228">
        <v>2120</v>
      </c>
      <c r="E46" s="229">
        <v>-3272981</v>
      </c>
      <c r="F46" s="229">
        <v>-2535931</v>
      </c>
      <c r="G46" s="229">
        <v>-2136231</v>
      </c>
      <c r="H46" s="229">
        <v>-2149749</v>
      </c>
      <c r="I46" s="229">
        <v>-2819412</v>
      </c>
      <c r="J46" s="229">
        <v>-2631333</v>
      </c>
      <c r="K46" s="229">
        <v>-1836407</v>
      </c>
      <c r="L46" s="229">
        <v>-1587586</v>
      </c>
      <c r="M46" s="229">
        <v>-1482185</v>
      </c>
    </row>
    <row r="47" spans="3:13" ht="15.75" thickBot="1">
      <c r="C47" s="226" t="s">
        <v>331</v>
      </c>
      <c r="D47" s="226">
        <v>2100</v>
      </c>
      <c r="E47" s="227">
        <v>1449159</v>
      </c>
      <c r="F47" s="227">
        <v>1370912</v>
      </c>
      <c r="G47" s="227">
        <v>1308260</v>
      </c>
      <c r="H47" s="227">
        <v>1373188</v>
      </c>
      <c r="I47" s="227">
        <v>1573731</v>
      </c>
      <c r="J47" s="227">
        <v>1186654</v>
      </c>
      <c r="K47" s="227">
        <v>946877</v>
      </c>
      <c r="L47" s="227">
        <v>764745</v>
      </c>
      <c r="M47" s="227">
        <v>550370</v>
      </c>
    </row>
    <row r="48" spans="3:13" ht="15.75" thickBot="1">
      <c r="C48" s="228" t="s">
        <v>332</v>
      </c>
      <c r="D48" s="228">
        <v>2210</v>
      </c>
      <c r="E48" s="229">
        <v>-678544</v>
      </c>
      <c r="F48" s="229">
        <v>-467522</v>
      </c>
      <c r="G48" s="229">
        <v>-379554</v>
      </c>
      <c r="H48" s="229">
        <v>-392004</v>
      </c>
      <c r="I48" s="229">
        <v>-435165</v>
      </c>
      <c r="J48" s="229">
        <v>-315272</v>
      </c>
      <c r="K48" s="229">
        <v>-218569</v>
      </c>
      <c r="L48" s="229">
        <v>-244918</v>
      </c>
      <c r="M48" s="229">
        <v>-198368</v>
      </c>
    </row>
    <row r="49" spans="3:13" ht="15.75" thickBot="1">
      <c r="C49" s="226" t="s">
        <v>333</v>
      </c>
      <c r="D49" s="226">
        <v>2220</v>
      </c>
      <c r="E49" s="227">
        <v>-366508</v>
      </c>
      <c r="F49" s="227">
        <v>-424987</v>
      </c>
      <c r="G49" s="227">
        <v>-443619</v>
      </c>
      <c r="H49" s="227">
        <v>-352943</v>
      </c>
      <c r="I49" s="227">
        <v>-317823</v>
      </c>
      <c r="J49" s="227">
        <v>-253961</v>
      </c>
      <c r="K49" s="227">
        <v>-147439</v>
      </c>
      <c r="L49" s="227">
        <v>-152348</v>
      </c>
      <c r="M49" s="227">
        <v>-208790</v>
      </c>
    </row>
    <row r="50" spans="3:13" ht="15.75" thickBot="1">
      <c r="C50" s="228" t="s">
        <v>334</v>
      </c>
      <c r="D50" s="228">
        <v>2200</v>
      </c>
      <c r="E50" s="229">
        <v>404107</v>
      </c>
      <c r="F50" s="229">
        <v>478403</v>
      </c>
      <c r="G50" s="229">
        <v>485087</v>
      </c>
      <c r="H50" s="229">
        <v>628241</v>
      </c>
      <c r="I50" s="229">
        <v>820743</v>
      </c>
      <c r="J50" s="229">
        <v>617421</v>
      </c>
      <c r="K50" s="229">
        <v>580869</v>
      </c>
      <c r="L50" s="229">
        <v>367479</v>
      </c>
      <c r="M50" s="229">
        <v>143212</v>
      </c>
    </row>
    <row r="51" spans="3:13" ht="15.75" thickBot="1">
      <c r="C51" s="226" t="s">
        <v>335</v>
      </c>
      <c r="D51" s="226">
        <v>2310</v>
      </c>
      <c r="E51" s="230" t="s">
        <v>7</v>
      </c>
      <c r="F51" s="230" t="s">
        <v>7</v>
      </c>
      <c r="G51" s="230" t="s">
        <v>7</v>
      </c>
      <c r="H51" s="230" t="s">
        <v>7</v>
      </c>
      <c r="I51" s="230" t="s">
        <v>7</v>
      </c>
      <c r="J51" s="230" t="s">
        <v>7</v>
      </c>
      <c r="K51" s="230" t="s">
        <v>7</v>
      </c>
      <c r="L51" s="227">
        <v>2371</v>
      </c>
      <c r="M51" s="230" t="s">
        <v>7</v>
      </c>
    </row>
    <row r="52" spans="3:13" ht="15.75" thickBot="1">
      <c r="C52" s="228" t="s">
        <v>336</v>
      </c>
      <c r="D52" s="228">
        <v>2320</v>
      </c>
      <c r="E52" s="229">
        <v>1320</v>
      </c>
      <c r="F52" s="229">
        <v>1324</v>
      </c>
      <c r="G52" s="231">
        <v>88</v>
      </c>
      <c r="H52" s="231">
        <v>225</v>
      </c>
      <c r="I52" s="231">
        <v>357</v>
      </c>
      <c r="J52" s="231">
        <v>195</v>
      </c>
      <c r="K52" s="231">
        <v>495</v>
      </c>
      <c r="L52" s="231">
        <v>982</v>
      </c>
      <c r="M52" s="231">
        <v>127</v>
      </c>
    </row>
    <row r="53" spans="3:13" ht="15.75" thickBot="1">
      <c r="C53" s="226" t="s">
        <v>337</v>
      </c>
      <c r="D53" s="226">
        <v>2330</v>
      </c>
      <c r="E53" s="227">
        <v>-185633</v>
      </c>
      <c r="F53" s="227">
        <v>-222892</v>
      </c>
      <c r="G53" s="227">
        <v>-216718</v>
      </c>
      <c r="H53" s="227">
        <v>-236997</v>
      </c>
      <c r="I53" s="227">
        <v>-232817</v>
      </c>
      <c r="J53" s="227">
        <v>-230428</v>
      </c>
      <c r="K53" s="227">
        <v>-98333</v>
      </c>
      <c r="L53" s="227">
        <v>-90642</v>
      </c>
      <c r="M53" s="227">
        <v>-59287</v>
      </c>
    </row>
    <row r="54" spans="3:13" ht="15.75" thickBot="1">
      <c r="C54" s="228" t="s">
        <v>338</v>
      </c>
      <c r="D54" s="228">
        <v>2340</v>
      </c>
      <c r="E54" s="229">
        <v>1396517</v>
      </c>
      <c r="F54" s="229">
        <v>1304379</v>
      </c>
      <c r="G54" s="229">
        <v>1470979</v>
      </c>
      <c r="H54" s="229">
        <v>1309316</v>
      </c>
      <c r="I54" s="229">
        <v>1208071</v>
      </c>
      <c r="J54" s="229">
        <v>566702</v>
      </c>
      <c r="K54" s="229">
        <v>46280</v>
      </c>
      <c r="L54" s="229">
        <v>51254</v>
      </c>
      <c r="M54" s="229">
        <v>64990</v>
      </c>
    </row>
    <row r="55" spans="3:13" ht="15.75" thickBot="1">
      <c r="C55" s="226" t="s">
        <v>339</v>
      </c>
      <c r="D55" s="226">
        <v>2350</v>
      </c>
      <c r="E55" s="227">
        <v>-1499732</v>
      </c>
      <c r="F55" s="227">
        <v>-1442729</v>
      </c>
      <c r="G55" s="227">
        <v>-1642377</v>
      </c>
      <c r="H55" s="227">
        <v>-1485486</v>
      </c>
      <c r="I55" s="227">
        <v>-1517552</v>
      </c>
      <c r="J55" s="227">
        <v>-879243</v>
      </c>
      <c r="K55" s="227">
        <v>-527480</v>
      </c>
      <c r="L55" s="227">
        <v>-205175</v>
      </c>
      <c r="M55" s="227">
        <v>-52285</v>
      </c>
    </row>
    <row r="56" spans="3:13" ht="15.75" thickBot="1">
      <c r="C56" s="228" t="s">
        <v>340</v>
      </c>
      <c r="D56" s="228">
        <v>2300</v>
      </c>
      <c r="E56" s="229">
        <v>116579</v>
      </c>
      <c r="F56" s="229">
        <v>118485</v>
      </c>
      <c r="G56" s="229">
        <v>97059</v>
      </c>
      <c r="H56" s="229">
        <v>215299</v>
      </c>
      <c r="I56" s="229">
        <v>278802</v>
      </c>
      <c r="J56" s="229">
        <v>74647</v>
      </c>
      <c r="K56" s="229">
        <v>1831</v>
      </c>
      <c r="L56" s="229">
        <v>126269</v>
      </c>
      <c r="M56" s="229">
        <v>96757</v>
      </c>
    </row>
    <row r="57" spans="3:13" ht="16.5" thickBot="1">
      <c r="C57" s="226" t="s">
        <v>341</v>
      </c>
      <c r="D57" s="226">
        <v>2410</v>
      </c>
      <c r="E57" s="227">
        <v>-32883</v>
      </c>
      <c r="F57" s="227">
        <v>-8366</v>
      </c>
      <c r="G57" s="232" t="s">
        <v>350</v>
      </c>
      <c r="H57" s="227">
        <v>-85301</v>
      </c>
      <c r="I57" s="227">
        <v>-33837</v>
      </c>
      <c r="J57" s="230" t="s">
        <v>7</v>
      </c>
      <c r="K57" s="230" t="s">
        <v>7</v>
      </c>
      <c r="L57" s="227">
        <v>-15832</v>
      </c>
      <c r="M57" s="227">
        <v>-11447</v>
      </c>
    </row>
    <row r="58" spans="3:13" ht="26.25" thickBot="1">
      <c r="C58" s="228" t="s">
        <v>342</v>
      </c>
      <c r="D58" s="228">
        <v>2411</v>
      </c>
      <c r="E58" s="229">
        <v>-32883</v>
      </c>
      <c r="F58" s="229">
        <v>-8366</v>
      </c>
      <c r="G58" s="229">
        <v>-12991</v>
      </c>
      <c r="H58" s="231" t="s">
        <v>351</v>
      </c>
      <c r="I58" s="231" t="s">
        <v>352</v>
      </c>
      <c r="J58" s="233" t="s">
        <v>7</v>
      </c>
      <c r="K58" s="233" t="s">
        <v>7</v>
      </c>
      <c r="L58" s="231" t="s">
        <v>353</v>
      </c>
      <c r="M58" s="231" t="s">
        <v>354</v>
      </c>
    </row>
    <row r="59" spans="3:13" ht="26.25" thickBot="1">
      <c r="C59" s="226" t="s">
        <v>343</v>
      </c>
      <c r="D59" s="226">
        <v>2430</v>
      </c>
      <c r="E59" s="230" t="s">
        <v>7</v>
      </c>
      <c r="F59" s="230" t="s">
        <v>7</v>
      </c>
      <c r="G59" s="232">
        <v>-12</v>
      </c>
      <c r="H59" s="232">
        <v>18</v>
      </c>
      <c r="I59" s="232">
        <v>17</v>
      </c>
      <c r="J59" s="232">
        <v>16</v>
      </c>
      <c r="K59" s="232">
        <v>9</v>
      </c>
      <c r="L59" s="232">
        <v>-73</v>
      </c>
      <c r="M59" s="232">
        <v>-5</v>
      </c>
    </row>
    <row r="60" spans="3:13" ht="26.25" thickBot="1">
      <c r="C60" s="228" t="s">
        <v>344</v>
      </c>
      <c r="D60" s="228">
        <v>2450</v>
      </c>
      <c r="E60" s="233" t="s">
        <v>7</v>
      </c>
      <c r="F60" s="233" t="s">
        <v>7</v>
      </c>
      <c r="G60" s="231">
        <v>-10</v>
      </c>
      <c r="H60" s="233" t="s">
        <v>7</v>
      </c>
      <c r="I60" s="231">
        <v>-41</v>
      </c>
      <c r="J60" s="231">
        <v>-20</v>
      </c>
      <c r="K60" s="231">
        <v>72</v>
      </c>
      <c r="L60" s="233" t="s">
        <v>7</v>
      </c>
      <c r="M60" s="231">
        <v>5</v>
      </c>
    </row>
    <row r="61" spans="3:13" ht="16.5" thickBot="1">
      <c r="C61" s="226" t="s">
        <v>345</v>
      </c>
      <c r="D61" s="226">
        <v>2460</v>
      </c>
      <c r="E61" s="227">
        <v>-3217</v>
      </c>
      <c r="F61" s="230" t="s">
        <v>7</v>
      </c>
      <c r="G61" s="232" t="s">
        <v>355</v>
      </c>
      <c r="H61" s="227">
        <v>16515</v>
      </c>
      <c r="I61" s="232">
        <v>-669</v>
      </c>
      <c r="J61" s="227">
        <v>-15484</v>
      </c>
      <c r="K61" s="232">
        <v>152</v>
      </c>
      <c r="L61" s="227">
        <v>-1452</v>
      </c>
      <c r="M61" s="232">
        <v>-2</v>
      </c>
    </row>
    <row r="62" spans="3:13" ht="15.75" thickBot="1">
      <c r="C62" s="228" t="s">
        <v>346</v>
      </c>
      <c r="D62" s="228">
        <v>2400</v>
      </c>
      <c r="E62" s="229">
        <v>80479</v>
      </c>
      <c r="F62" s="229">
        <v>110119</v>
      </c>
      <c r="G62" s="229">
        <v>78203</v>
      </c>
      <c r="H62" s="229">
        <v>146531</v>
      </c>
      <c r="I62" s="229">
        <v>244272</v>
      </c>
      <c r="J62" s="229">
        <v>59159</v>
      </c>
      <c r="K62" s="229">
        <v>2064</v>
      </c>
      <c r="L62" s="229">
        <v>108912</v>
      </c>
      <c r="M62" s="229">
        <v>85308</v>
      </c>
    </row>
    <row r="63" spans="3:13" ht="15.75" thickBot="1">
      <c r="C63" s="305" t="s">
        <v>347</v>
      </c>
      <c r="D63" s="306"/>
      <c r="E63" s="306"/>
      <c r="F63" s="306"/>
      <c r="G63" s="306"/>
      <c r="H63" s="306"/>
      <c r="I63" s="306"/>
      <c r="J63" s="306"/>
      <c r="K63" s="306"/>
      <c r="L63" s="306"/>
      <c r="M63" s="307"/>
    </row>
    <row r="64" spans="3:13" ht="26.25" thickBot="1">
      <c r="C64" s="228" t="s">
        <v>348</v>
      </c>
      <c r="D64" s="228">
        <v>2500</v>
      </c>
      <c r="E64" s="229">
        <v>80479</v>
      </c>
      <c r="F64" s="229">
        <v>110119</v>
      </c>
      <c r="G64" s="229">
        <v>78203</v>
      </c>
      <c r="H64" s="229">
        <v>146531</v>
      </c>
      <c r="I64" s="229">
        <v>244272</v>
      </c>
      <c r="J64" s="229">
        <v>59159</v>
      </c>
      <c r="K64" s="229">
        <v>2064</v>
      </c>
      <c r="L64" s="229">
        <v>108912</v>
      </c>
      <c r="M64" s="229">
        <v>85308</v>
      </c>
    </row>
    <row r="65" spans="3:13">
      <c r="C65" s="234"/>
      <c r="D65" s="7"/>
      <c r="E65" s="7"/>
      <c r="F65" s="7"/>
      <c r="G65" s="7"/>
      <c r="H65" s="7"/>
      <c r="I65" s="7"/>
      <c r="J65" s="7"/>
      <c r="K65" s="7"/>
      <c r="L65" s="7"/>
      <c r="M65" s="7"/>
    </row>
    <row r="66" spans="3:13">
      <c r="C66" s="223" t="s">
        <v>349</v>
      </c>
      <c r="D66" s="7"/>
      <c r="E66" s="7"/>
      <c r="F66" s="7"/>
      <c r="G66" s="7"/>
      <c r="H66" s="7"/>
      <c r="I66" s="7"/>
      <c r="J66" s="7"/>
      <c r="K66" s="7"/>
      <c r="L66" s="7"/>
      <c r="M66" s="7"/>
    </row>
    <row r="67" spans="3:13">
      <c r="C67" s="224"/>
      <c r="D67" s="7"/>
      <c r="E67" s="7"/>
      <c r="F67" s="7"/>
      <c r="G67" s="7"/>
      <c r="H67" s="7"/>
      <c r="I67" s="7"/>
      <c r="J67" s="7"/>
      <c r="K67" s="7"/>
      <c r="L67" s="7"/>
      <c r="M67" s="7"/>
    </row>
    <row r="68" spans="3:13">
      <c r="C68" s="274" t="s">
        <v>208</v>
      </c>
      <c r="D68" s="259"/>
      <c r="E68" s="259"/>
      <c r="F68" s="259"/>
      <c r="G68" s="259"/>
      <c r="H68" s="259"/>
      <c r="I68" s="7"/>
      <c r="J68" s="7"/>
      <c r="K68" s="7"/>
      <c r="L68" s="7"/>
      <c r="M68" s="7"/>
    </row>
    <row r="69" spans="3:13" ht="15.75" thickBot="1">
      <c r="C69" s="260"/>
      <c r="D69" s="259"/>
      <c r="E69" s="259"/>
      <c r="F69" s="259"/>
      <c r="G69" s="259"/>
      <c r="H69" s="259"/>
    </row>
    <row r="70" spans="3:13" ht="15.75" thickBot="1">
      <c r="C70" s="261" t="s">
        <v>82</v>
      </c>
      <c r="D70" s="261" t="s">
        <v>328</v>
      </c>
      <c r="E70" s="261">
        <v>2020</v>
      </c>
      <c r="F70" s="261">
        <v>2019</v>
      </c>
      <c r="G70" s="261">
        <v>2018</v>
      </c>
      <c r="H70" s="261">
        <v>2017</v>
      </c>
    </row>
    <row r="71" spans="3:13" ht="15.75" thickBot="1">
      <c r="C71" s="262" t="s">
        <v>329</v>
      </c>
      <c r="D71" s="262">
        <v>2110</v>
      </c>
      <c r="E71" s="263">
        <v>4201083</v>
      </c>
      <c r="F71" s="263">
        <v>3995800</v>
      </c>
      <c r="G71" s="263">
        <v>550649</v>
      </c>
      <c r="H71" s="264" t="s">
        <v>7</v>
      </c>
    </row>
    <row r="72" spans="3:13" ht="15.75" thickBot="1">
      <c r="C72" s="265" t="s">
        <v>330</v>
      </c>
      <c r="D72" s="265">
        <v>2120</v>
      </c>
      <c r="E72" s="266">
        <v>-4055215</v>
      </c>
      <c r="F72" s="266">
        <v>-3911492</v>
      </c>
      <c r="G72" s="266">
        <v>-530751</v>
      </c>
      <c r="H72" s="267" t="s">
        <v>7</v>
      </c>
    </row>
    <row r="73" spans="3:13" ht="15.75" thickBot="1">
      <c r="C73" s="262" t="s">
        <v>331</v>
      </c>
      <c r="D73" s="262">
        <v>2100</v>
      </c>
      <c r="E73" s="263">
        <v>145868</v>
      </c>
      <c r="F73" s="263">
        <v>84308</v>
      </c>
      <c r="G73" s="263">
        <v>19898</v>
      </c>
      <c r="H73" s="264" t="s">
        <v>7</v>
      </c>
    </row>
    <row r="74" spans="3:13" ht="15.75" thickBot="1">
      <c r="C74" s="265" t="s">
        <v>332</v>
      </c>
      <c r="D74" s="265">
        <v>2210</v>
      </c>
      <c r="E74" s="266">
        <v>-4502</v>
      </c>
      <c r="F74" s="266">
        <v>-4821</v>
      </c>
      <c r="G74" s="268">
        <v>-499</v>
      </c>
      <c r="H74" s="267" t="s">
        <v>7</v>
      </c>
    </row>
    <row r="75" spans="3:13" ht="15.75" thickBot="1">
      <c r="C75" s="262" t="s">
        <v>333</v>
      </c>
      <c r="D75" s="262">
        <v>2220</v>
      </c>
      <c r="E75" s="263">
        <v>-36097</v>
      </c>
      <c r="F75" s="263">
        <v>-34691</v>
      </c>
      <c r="G75" s="263">
        <v>-3683</v>
      </c>
      <c r="H75" s="264" t="s">
        <v>7</v>
      </c>
    </row>
    <row r="76" spans="3:13" ht="15.75" thickBot="1">
      <c r="C76" s="265" t="s">
        <v>334</v>
      </c>
      <c r="D76" s="265">
        <v>2200</v>
      </c>
      <c r="E76" s="266">
        <v>105269</v>
      </c>
      <c r="F76" s="266">
        <v>44796</v>
      </c>
      <c r="G76" s="266">
        <v>15716</v>
      </c>
      <c r="H76" s="267" t="s">
        <v>7</v>
      </c>
    </row>
    <row r="77" spans="3:13" ht="15.75" thickBot="1">
      <c r="C77" s="262" t="s">
        <v>338</v>
      </c>
      <c r="D77" s="262">
        <v>2340</v>
      </c>
      <c r="E77" s="263">
        <v>31513</v>
      </c>
      <c r="F77" s="263">
        <v>31095</v>
      </c>
      <c r="G77" s="263">
        <v>2374</v>
      </c>
      <c r="H77" s="264" t="s">
        <v>7</v>
      </c>
    </row>
    <row r="78" spans="3:13" ht="15.75" thickBot="1">
      <c r="C78" s="265" t="s">
        <v>339</v>
      </c>
      <c r="D78" s="265">
        <v>2350</v>
      </c>
      <c r="E78" s="266">
        <v>-15795</v>
      </c>
      <c r="F78" s="266">
        <v>-75674</v>
      </c>
      <c r="G78" s="266">
        <v>-6950</v>
      </c>
      <c r="H78" s="267" t="s">
        <v>7</v>
      </c>
    </row>
    <row r="79" spans="3:13" ht="15.75" thickBot="1">
      <c r="C79" s="262" t="s">
        <v>340</v>
      </c>
      <c r="D79" s="262">
        <v>2300</v>
      </c>
      <c r="E79" s="263">
        <v>120987</v>
      </c>
      <c r="F79" s="269">
        <v>217</v>
      </c>
      <c r="G79" s="263">
        <v>11140</v>
      </c>
      <c r="H79" s="264" t="s">
        <v>7</v>
      </c>
    </row>
    <row r="80" spans="3:13" ht="15.75" thickBot="1">
      <c r="C80" s="265" t="s">
        <v>341</v>
      </c>
      <c r="D80" s="265">
        <v>2410</v>
      </c>
      <c r="E80" s="266">
        <v>-20728</v>
      </c>
      <c r="F80" s="266">
        <v>-4406</v>
      </c>
      <c r="G80" s="266">
        <v>-2292</v>
      </c>
      <c r="H80" s="267" t="s">
        <v>7</v>
      </c>
    </row>
    <row r="81" spans="3:8" ht="26.25" thickBot="1">
      <c r="C81" s="262" t="s">
        <v>342</v>
      </c>
      <c r="D81" s="262">
        <v>2411</v>
      </c>
      <c r="E81" s="263">
        <v>-21985</v>
      </c>
      <c r="F81" s="263">
        <v>-3887</v>
      </c>
      <c r="G81" s="263">
        <v>-6297</v>
      </c>
      <c r="H81" s="264" t="s">
        <v>7</v>
      </c>
    </row>
    <row r="82" spans="3:8" ht="15.75" thickBot="1">
      <c r="C82" s="265" t="s">
        <v>370</v>
      </c>
      <c r="D82" s="265">
        <v>2412</v>
      </c>
      <c r="E82" s="266">
        <v>1257</v>
      </c>
      <c r="F82" s="268">
        <v>-519</v>
      </c>
      <c r="G82" s="266">
        <v>4005</v>
      </c>
      <c r="H82" s="267" t="s">
        <v>7</v>
      </c>
    </row>
    <row r="83" spans="3:8" ht="26.25" thickBot="1">
      <c r="C83" s="262" t="s">
        <v>343</v>
      </c>
      <c r="D83" s="262">
        <v>2430</v>
      </c>
      <c r="E83" s="264" t="s">
        <v>7</v>
      </c>
      <c r="F83" s="264" t="s">
        <v>7</v>
      </c>
      <c r="G83" s="270" t="s">
        <v>371</v>
      </c>
      <c r="H83" s="264" t="s">
        <v>7</v>
      </c>
    </row>
    <row r="84" spans="3:8" ht="26.25" thickBot="1">
      <c r="C84" s="265" t="s">
        <v>344</v>
      </c>
      <c r="D84" s="265">
        <v>2450</v>
      </c>
      <c r="E84" s="267" t="s">
        <v>7</v>
      </c>
      <c r="F84" s="267" t="s">
        <v>7</v>
      </c>
      <c r="G84" s="271" t="s">
        <v>371</v>
      </c>
      <c r="H84" s="267" t="s">
        <v>7</v>
      </c>
    </row>
    <row r="85" spans="3:8" ht="15.75" thickBot="1">
      <c r="C85" s="262" t="s">
        <v>345</v>
      </c>
      <c r="D85" s="262">
        <v>2460</v>
      </c>
      <c r="E85" s="264" t="s">
        <v>7</v>
      </c>
      <c r="F85" s="269">
        <v>-304</v>
      </c>
      <c r="G85" s="269">
        <v>-33</v>
      </c>
      <c r="H85" s="264" t="s">
        <v>7</v>
      </c>
    </row>
    <row r="86" spans="3:8" ht="15.75" thickBot="1">
      <c r="C86" s="265" t="s">
        <v>346</v>
      </c>
      <c r="D86" s="265">
        <v>2400</v>
      </c>
      <c r="E86" s="266">
        <v>100259</v>
      </c>
      <c r="F86" s="266">
        <v>-4493</v>
      </c>
      <c r="G86" s="266">
        <v>8815</v>
      </c>
      <c r="H86" s="267" t="s">
        <v>7</v>
      </c>
    </row>
    <row r="87" spans="3:8" ht="15.75" thickBot="1">
      <c r="C87" s="302" t="s">
        <v>347</v>
      </c>
      <c r="D87" s="303"/>
      <c r="E87" s="303"/>
      <c r="F87" s="303"/>
      <c r="G87" s="303"/>
      <c r="H87" s="304"/>
    </row>
    <row r="88" spans="3:8" ht="26.25" thickBot="1">
      <c r="C88" s="265" t="s">
        <v>348</v>
      </c>
      <c r="D88" s="265">
        <v>2500</v>
      </c>
      <c r="E88" s="266">
        <v>100259</v>
      </c>
      <c r="F88" s="266">
        <v>-4493</v>
      </c>
      <c r="G88" s="266">
        <v>8815</v>
      </c>
      <c r="H88" s="267" t="s">
        <v>7</v>
      </c>
    </row>
    <row r="89" spans="3:8">
      <c r="C89" s="272"/>
      <c r="D89" s="259"/>
      <c r="E89" s="259"/>
      <c r="F89" s="259"/>
      <c r="G89" s="259"/>
      <c r="H89" s="259"/>
    </row>
    <row r="90" spans="3:8" ht="25.5">
      <c r="C90" s="273" t="s">
        <v>349</v>
      </c>
      <c r="D90" s="259"/>
      <c r="E90" s="259"/>
      <c r="F90" s="259"/>
      <c r="G90" s="259"/>
      <c r="H90" s="259"/>
    </row>
  </sheetData>
  <mergeCells count="7">
    <mergeCell ref="C87:H87"/>
    <mergeCell ref="C63:M63"/>
    <mergeCell ref="B2:B3"/>
    <mergeCell ref="C2:C3"/>
    <mergeCell ref="D2:E2"/>
    <mergeCell ref="F2:F3"/>
    <mergeCell ref="D32:E32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8A52FD-B771-4C66-BD71-C0ACFE098763}">
  <dimension ref="A1:E52"/>
  <sheetViews>
    <sheetView topLeftCell="A17" workbookViewId="0">
      <selection activeCell="J15" sqref="J15"/>
    </sheetView>
  </sheetViews>
  <sheetFormatPr defaultRowHeight="15.75"/>
  <cols>
    <col min="1" max="1" width="22.25" customWidth="1"/>
    <col min="3" max="3" width="11.375" customWidth="1"/>
    <col min="4" max="4" width="11.25" customWidth="1"/>
  </cols>
  <sheetData>
    <row r="1" spans="1:5" ht="16.5" thickBot="1"/>
    <row r="2" spans="1:5" ht="111" customHeight="1" thickBot="1">
      <c r="A2" s="108" t="s">
        <v>124</v>
      </c>
      <c r="B2" s="57" t="s">
        <v>207</v>
      </c>
      <c r="C2" s="107" t="s">
        <v>209</v>
      </c>
      <c r="D2" s="107" t="s">
        <v>205</v>
      </c>
      <c r="E2" s="107" t="s">
        <v>210</v>
      </c>
    </row>
    <row r="3" spans="1:5" ht="16.5" thickBot="1">
      <c r="A3" s="318" t="s">
        <v>125</v>
      </c>
      <c r="B3" s="319"/>
      <c r="C3" s="319"/>
      <c r="D3" s="319"/>
      <c r="E3" s="320"/>
    </row>
    <row r="4" spans="1:5" ht="16.5" thickBot="1">
      <c r="A4" s="109" t="s">
        <v>126</v>
      </c>
      <c r="B4" s="110" t="s">
        <v>127</v>
      </c>
      <c r="C4" s="110" t="s">
        <v>7</v>
      </c>
      <c r="D4" s="110" t="s">
        <v>127</v>
      </c>
      <c r="E4" s="110" t="s">
        <v>7</v>
      </c>
    </row>
    <row r="5" spans="1:5" ht="16.5" thickBot="1">
      <c r="A5" s="109" t="s">
        <v>128</v>
      </c>
      <c r="B5" s="110" t="s">
        <v>7</v>
      </c>
      <c r="C5" s="110" t="s">
        <v>7</v>
      </c>
      <c r="D5" s="110" t="s">
        <v>7</v>
      </c>
      <c r="E5" s="110" t="s">
        <v>7</v>
      </c>
    </row>
    <row r="6" spans="1:5" ht="16.5" thickBot="1">
      <c r="A6" s="109" t="s">
        <v>129</v>
      </c>
      <c r="B6" s="110" t="s">
        <v>127</v>
      </c>
      <c r="C6" s="110" t="s">
        <v>127</v>
      </c>
      <c r="D6" s="110" t="s">
        <v>127</v>
      </c>
      <c r="E6" s="110" t="s">
        <v>7</v>
      </c>
    </row>
    <row r="7" spans="1:5" ht="16.5" thickBot="1">
      <c r="A7" s="109" t="s">
        <v>130</v>
      </c>
      <c r="B7" s="110" t="s">
        <v>127</v>
      </c>
      <c r="C7" s="110" t="s">
        <v>127</v>
      </c>
      <c r="D7" s="110" t="s">
        <v>127</v>
      </c>
      <c r="E7" s="110" t="s">
        <v>7</v>
      </c>
    </row>
    <row r="8" spans="1:5" ht="16.5" thickBot="1">
      <c r="A8" s="109" t="s">
        <v>131</v>
      </c>
      <c r="B8" s="110" t="s">
        <v>127</v>
      </c>
      <c r="C8" s="110" t="s">
        <v>127</v>
      </c>
      <c r="D8" s="110" t="s">
        <v>127</v>
      </c>
      <c r="E8" s="110" t="s">
        <v>127</v>
      </c>
    </row>
    <row r="9" spans="1:5" ht="16.5" thickBot="1">
      <c r="A9" s="318" t="s">
        <v>132</v>
      </c>
      <c r="B9" s="319"/>
      <c r="C9" s="319"/>
      <c r="D9" s="319"/>
      <c r="E9" s="320"/>
    </row>
    <row r="10" spans="1:5" ht="16.5" thickBot="1">
      <c r="A10" s="109" t="s">
        <v>133</v>
      </c>
      <c r="B10" s="110" t="s">
        <v>127</v>
      </c>
      <c r="C10" s="110" t="s">
        <v>7</v>
      </c>
      <c r="D10" s="110" t="s">
        <v>7</v>
      </c>
      <c r="E10" s="110" t="s">
        <v>127</v>
      </c>
    </row>
    <row r="11" spans="1:5" ht="16.5" thickBot="1">
      <c r="A11" s="109" t="s">
        <v>134</v>
      </c>
      <c r="B11" s="110" t="s">
        <v>127</v>
      </c>
      <c r="C11" s="110" t="s">
        <v>127</v>
      </c>
      <c r="D11" s="110" t="s">
        <v>7</v>
      </c>
      <c r="E11" s="110" t="s">
        <v>7</v>
      </c>
    </row>
    <row r="12" spans="1:5" ht="16.5" thickBot="1">
      <c r="A12" s="109" t="s">
        <v>135</v>
      </c>
      <c r="B12" s="110" t="s">
        <v>127</v>
      </c>
      <c r="C12" s="110" t="s">
        <v>7</v>
      </c>
      <c r="D12" s="110" t="s">
        <v>127</v>
      </c>
      <c r="E12" s="110" t="s">
        <v>7</v>
      </c>
    </row>
    <row r="13" spans="1:5" ht="16.5" thickBot="1">
      <c r="A13" s="318" t="s">
        <v>136</v>
      </c>
      <c r="B13" s="319"/>
      <c r="C13" s="319"/>
      <c r="D13" s="319"/>
      <c r="E13" s="320"/>
    </row>
    <row r="14" spans="1:5" ht="26.25" thickBot="1">
      <c r="A14" s="109" t="s">
        <v>137</v>
      </c>
      <c r="B14" s="110" t="s">
        <v>138</v>
      </c>
      <c r="C14" s="110" t="s">
        <v>139</v>
      </c>
      <c r="D14" s="110" t="s">
        <v>140</v>
      </c>
      <c r="E14" s="110" t="s">
        <v>141</v>
      </c>
    </row>
    <row r="15" spans="1:5" ht="26.25" thickBot="1">
      <c r="A15" s="109" t="s">
        <v>142</v>
      </c>
      <c r="B15" s="110" t="s">
        <v>143</v>
      </c>
      <c r="C15" s="110" t="s">
        <v>167</v>
      </c>
      <c r="D15" s="110" t="s">
        <v>144</v>
      </c>
      <c r="E15" s="110" t="s">
        <v>168</v>
      </c>
    </row>
    <row r="16" spans="1:5" ht="16.5" thickBot="1">
      <c r="A16" s="109" t="s">
        <v>145</v>
      </c>
      <c r="B16" s="110" t="s">
        <v>127</v>
      </c>
      <c r="C16" s="110" t="s">
        <v>127</v>
      </c>
      <c r="D16" s="110" t="s">
        <v>7</v>
      </c>
      <c r="E16" s="110" t="s">
        <v>127</v>
      </c>
    </row>
    <row r="17" spans="1:5" ht="16.5" thickBot="1">
      <c r="A17" s="318" t="s">
        <v>146</v>
      </c>
      <c r="B17" s="319"/>
      <c r="C17" s="319"/>
      <c r="D17" s="319"/>
      <c r="E17" s="320"/>
    </row>
    <row r="18" spans="1:5" ht="16.5" thickBot="1">
      <c r="A18" s="109" t="s">
        <v>147</v>
      </c>
      <c r="B18" s="110" t="s">
        <v>148</v>
      </c>
      <c r="C18" s="110" t="s">
        <v>127</v>
      </c>
      <c r="D18" s="110" t="s">
        <v>7</v>
      </c>
      <c r="E18" s="111"/>
    </row>
    <row r="19" spans="1:5" ht="16.5" thickBot="1">
      <c r="A19" s="109" t="s">
        <v>149</v>
      </c>
      <c r="B19" s="110" t="s">
        <v>7</v>
      </c>
      <c r="C19" s="110" t="s">
        <v>7</v>
      </c>
      <c r="D19" s="110" t="s">
        <v>127</v>
      </c>
      <c r="E19" s="111"/>
    </row>
    <row r="20" spans="1:5" ht="26.25" thickBot="1">
      <c r="A20" s="109" t="s">
        <v>150</v>
      </c>
      <c r="B20" s="110" t="s">
        <v>127</v>
      </c>
      <c r="C20" s="110" t="s">
        <v>127</v>
      </c>
      <c r="D20" s="110" t="s">
        <v>127</v>
      </c>
      <c r="E20" s="111"/>
    </row>
    <row r="21" spans="1:5" ht="16.5" thickBot="1">
      <c r="A21" s="109" t="s">
        <v>151</v>
      </c>
      <c r="B21" s="110" t="s">
        <v>127</v>
      </c>
      <c r="C21" s="110" t="s">
        <v>127</v>
      </c>
      <c r="D21" s="110" t="s">
        <v>7</v>
      </c>
      <c r="E21" s="111"/>
    </row>
    <row r="22" spans="1:5" ht="16.5" thickBot="1">
      <c r="A22" s="318" t="s">
        <v>152</v>
      </c>
      <c r="B22" s="319"/>
      <c r="C22" s="319"/>
      <c r="D22" s="319"/>
      <c r="E22" s="320"/>
    </row>
    <row r="23" spans="1:5" ht="16.5" thickBot="1">
      <c r="A23" s="109" t="s">
        <v>153</v>
      </c>
      <c r="B23" s="110" t="s">
        <v>127</v>
      </c>
      <c r="C23" s="110" t="s">
        <v>127</v>
      </c>
      <c r="D23" s="110" t="s">
        <v>7</v>
      </c>
      <c r="E23" s="110" t="s">
        <v>127</v>
      </c>
    </row>
    <row r="24" spans="1:5" ht="26.25" thickBot="1">
      <c r="A24" s="109" t="s">
        <v>154</v>
      </c>
      <c r="B24" s="110" t="s">
        <v>127</v>
      </c>
      <c r="C24" s="110" t="s">
        <v>127</v>
      </c>
      <c r="D24" s="110" t="s">
        <v>7</v>
      </c>
      <c r="E24" s="110" t="s">
        <v>127</v>
      </c>
    </row>
    <row r="25" spans="1:5" ht="16.5" thickBot="1">
      <c r="A25" s="109" t="s">
        <v>155</v>
      </c>
      <c r="B25" s="110" t="s">
        <v>127</v>
      </c>
      <c r="C25" s="110" t="s">
        <v>7</v>
      </c>
      <c r="D25" s="110" t="s">
        <v>7</v>
      </c>
      <c r="E25" s="110" t="s">
        <v>7</v>
      </c>
    </row>
    <row r="26" spans="1:5" ht="16.5" thickBot="1">
      <c r="A26" s="109" t="s">
        <v>156</v>
      </c>
      <c r="B26" s="110" t="s">
        <v>127</v>
      </c>
      <c r="C26" s="110" t="s">
        <v>127</v>
      </c>
      <c r="D26" s="110" t="s">
        <v>127</v>
      </c>
      <c r="E26" s="110" t="s">
        <v>127</v>
      </c>
    </row>
    <row r="27" spans="1:5" ht="16.5" thickBot="1">
      <c r="A27" s="109" t="s">
        <v>157</v>
      </c>
      <c r="B27" s="110" t="s">
        <v>7</v>
      </c>
      <c r="C27" s="110" t="s">
        <v>7</v>
      </c>
      <c r="D27" s="110" t="s">
        <v>127</v>
      </c>
      <c r="E27" s="110" t="s">
        <v>7</v>
      </c>
    </row>
    <row r="28" spans="1:5" ht="16.5" thickBot="1">
      <c r="A28" s="109" t="s">
        <v>158</v>
      </c>
      <c r="B28" s="110" t="s">
        <v>127</v>
      </c>
      <c r="C28" s="110" t="s">
        <v>127</v>
      </c>
      <c r="D28" s="110" t="s">
        <v>127</v>
      </c>
      <c r="E28" s="110" t="s">
        <v>127</v>
      </c>
    </row>
    <row r="29" spans="1:5" ht="16.5" thickBot="1">
      <c r="A29" s="109" t="s">
        <v>159</v>
      </c>
      <c r="B29" s="110" t="s">
        <v>7</v>
      </c>
      <c r="C29" s="110" t="s">
        <v>127</v>
      </c>
      <c r="D29" s="110" t="s">
        <v>127</v>
      </c>
      <c r="E29" s="110" t="s">
        <v>7</v>
      </c>
    </row>
    <row r="30" spans="1:5" ht="16.5" thickBot="1">
      <c r="A30" s="109" t="s">
        <v>160</v>
      </c>
      <c r="B30" s="110" t="s">
        <v>7</v>
      </c>
      <c r="C30" s="110" t="s">
        <v>127</v>
      </c>
      <c r="D30" s="110" t="s">
        <v>127</v>
      </c>
      <c r="E30" s="110" t="s">
        <v>127</v>
      </c>
    </row>
    <row r="31" spans="1:5" ht="16.5" thickBot="1">
      <c r="A31" s="109" t="s">
        <v>161</v>
      </c>
      <c r="B31" s="110" t="s">
        <v>7</v>
      </c>
      <c r="C31" s="110" t="s">
        <v>127</v>
      </c>
      <c r="D31" s="110" t="s">
        <v>7</v>
      </c>
      <c r="E31" s="110" t="s">
        <v>7</v>
      </c>
    </row>
    <row r="32" spans="1:5" ht="26.25" thickBot="1">
      <c r="A32" s="109" t="s">
        <v>162</v>
      </c>
      <c r="B32" s="110" t="s">
        <v>127</v>
      </c>
      <c r="C32" s="110" t="s">
        <v>127</v>
      </c>
      <c r="D32" s="110" t="s">
        <v>127</v>
      </c>
      <c r="E32" s="110" t="s">
        <v>127</v>
      </c>
    </row>
    <row r="33" spans="1:5" ht="16.5" thickBot="1">
      <c r="A33" s="112" t="s">
        <v>163</v>
      </c>
      <c r="B33" s="110" t="s">
        <v>7</v>
      </c>
      <c r="C33" s="110" t="s">
        <v>127</v>
      </c>
      <c r="D33" s="110" t="s">
        <v>127</v>
      </c>
      <c r="E33" s="110" t="s">
        <v>7</v>
      </c>
    </row>
    <row r="34" spans="1:5" ht="16.5" thickBot="1">
      <c r="A34" s="112" t="s">
        <v>164</v>
      </c>
      <c r="B34" s="111"/>
      <c r="C34" s="111"/>
      <c r="D34" s="111"/>
      <c r="E34" s="111"/>
    </row>
    <row r="35" spans="1:5" ht="16.5" thickBot="1">
      <c r="A35" s="109" t="s">
        <v>165</v>
      </c>
      <c r="B35" s="110" t="s">
        <v>7</v>
      </c>
      <c r="C35" s="110" t="s">
        <v>7</v>
      </c>
      <c r="D35" s="110" t="s">
        <v>7</v>
      </c>
      <c r="E35" s="110" t="s">
        <v>7</v>
      </c>
    </row>
    <row r="36" spans="1:5" ht="16.5" thickBot="1">
      <c r="A36" s="109" t="s">
        <v>166</v>
      </c>
      <c r="B36" s="110" t="s">
        <v>127</v>
      </c>
      <c r="C36" s="110" t="s">
        <v>127</v>
      </c>
      <c r="D36" s="110" t="s">
        <v>127</v>
      </c>
      <c r="E36" s="110" t="s">
        <v>7</v>
      </c>
    </row>
    <row r="37" spans="1:5" ht="16.5" thickBot="1"/>
    <row r="38" spans="1:5" ht="109.5" customHeight="1">
      <c r="A38" s="314" t="s">
        <v>169</v>
      </c>
      <c r="B38" s="316" t="s">
        <v>170</v>
      </c>
      <c r="C38" s="316" t="s">
        <v>171</v>
      </c>
      <c r="D38" s="113" t="s">
        <v>172</v>
      </c>
    </row>
    <row r="39" spans="1:5" ht="16.5" thickBot="1">
      <c r="A39" s="315"/>
      <c r="B39" s="317"/>
      <c r="C39" s="317"/>
      <c r="D39" s="114" t="s">
        <v>173</v>
      </c>
    </row>
    <row r="40" spans="1:5" ht="48" thickBot="1">
      <c r="A40" s="115" t="s">
        <v>174</v>
      </c>
      <c r="B40" s="116" t="s">
        <v>175</v>
      </c>
      <c r="C40" s="118">
        <v>650000</v>
      </c>
      <c r="D40" s="119">
        <v>1300000</v>
      </c>
    </row>
    <row r="41" spans="1:5" ht="48" thickBot="1">
      <c r="A41" s="115" t="s">
        <v>176</v>
      </c>
      <c r="B41" s="116" t="s">
        <v>175</v>
      </c>
      <c r="C41" s="118">
        <v>800000</v>
      </c>
      <c r="D41" s="118">
        <v>1600000</v>
      </c>
    </row>
    <row r="42" spans="1:5" ht="78" customHeight="1">
      <c r="A42" s="321" t="s">
        <v>177</v>
      </c>
      <c r="B42" s="321" t="s">
        <v>178</v>
      </c>
      <c r="C42" s="321" t="s">
        <v>179</v>
      </c>
      <c r="D42" s="323">
        <v>87600</v>
      </c>
    </row>
    <row r="43" spans="1:5" ht="16.5" thickBot="1">
      <c r="A43" s="322"/>
      <c r="B43" s="322"/>
      <c r="C43" s="322"/>
      <c r="D43" s="324"/>
    </row>
    <row r="44" spans="1:5" ht="78" customHeight="1">
      <c r="A44" s="321" t="s">
        <v>180</v>
      </c>
      <c r="B44" s="321" t="s">
        <v>181</v>
      </c>
      <c r="C44" s="321" t="s">
        <v>182</v>
      </c>
      <c r="D44" s="323">
        <v>96000</v>
      </c>
    </row>
    <row r="45" spans="1:5" ht="16.5" thickBot="1">
      <c r="A45" s="322"/>
      <c r="B45" s="322"/>
      <c r="C45" s="322"/>
      <c r="D45" s="324"/>
    </row>
    <row r="46" spans="1:5" ht="48" thickBot="1">
      <c r="A46" s="115" t="s">
        <v>183</v>
      </c>
      <c r="B46" s="121" t="s">
        <v>184</v>
      </c>
      <c r="C46" s="121" t="s">
        <v>185</v>
      </c>
      <c r="D46" s="118">
        <v>70000</v>
      </c>
    </row>
    <row r="47" spans="1:5" ht="46.5" customHeight="1">
      <c r="A47" s="321" t="s">
        <v>186</v>
      </c>
      <c r="B47" s="120" t="s">
        <v>187</v>
      </c>
      <c r="C47" s="321" t="s">
        <v>189</v>
      </c>
      <c r="D47" s="321" t="s">
        <v>190</v>
      </c>
    </row>
    <row r="48" spans="1:5" ht="16.5" thickBot="1">
      <c r="A48" s="322"/>
      <c r="B48" s="121" t="s">
        <v>188</v>
      </c>
      <c r="C48" s="322"/>
      <c r="D48" s="322"/>
    </row>
    <row r="49" spans="1:5" ht="46.5" customHeight="1">
      <c r="A49" s="321" t="s">
        <v>191</v>
      </c>
      <c r="B49" s="120" t="s">
        <v>192</v>
      </c>
      <c r="C49" s="321" t="s">
        <v>189</v>
      </c>
      <c r="D49" s="321" t="s">
        <v>193</v>
      </c>
    </row>
    <row r="50" spans="1:5" ht="16.5" thickBot="1">
      <c r="A50" s="322"/>
      <c r="B50" s="121" t="s">
        <v>188</v>
      </c>
      <c r="C50" s="322"/>
      <c r="D50" s="322"/>
    </row>
    <row r="51" spans="1:5">
      <c r="A51" s="325" t="s">
        <v>42</v>
      </c>
      <c r="B51" s="326"/>
      <c r="C51" s="327"/>
      <c r="D51" s="331">
        <f>E51</f>
        <v>3153600</v>
      </c>
      <c r="E51" s="117">
        <f>SUM(D40:D50)</f>
        <v>3153600</v>
      </c>
    </row>
    <row r="52" spans="1:5" ht="16.5" thickBot="1">
      <c r="A52" s="328"/>
      <c r="B52" s="329"/>
      <c r="C52" s="330"/>
      <c r="D52" s="332"/>
    </row>
  </sheetData>
  <mergeCells count="24">
    <mergeCell ref="A51:C52"/>
    <mergeCell ref="D51:D52"/>
    <mergeCell ref="A47:A48"/>
    <mergeCell ref="C47:C48"/>
    <mergeCell ref="D47:D48"/>
    <mergeCell ref="A49:A50"/>
    <mergeCell ref="C49:C50"/>
    <mergeCell ref="D49:D50"/>
    <mergeCell ref="A42:A43"/>
    <mergeCell ref="B42:B43"/>
    <mergeCell ref="C42:C43"/>
    <mergeCell ref="D42:D43"/>
    <mergeCell ref="A44:A45"/>
    <mergeCell ref="B44:B45"/>
    <mergeCell ref="C44:C45"/>
    <mergeCell ref="D44:D45"/>
    <mergeCell ref="A38:A39"/>
    <mergeCell ref="B38:B39"/>
    <mergeCell ref="C38:C39"/>
    <mergeCell ref="A3:E3"/>
    <mergeCell ref="A9:E9"/>
    <mergeCell ref="A13:E13"/>
    <mergeCell ref="A17:E17"/>
    <mergeCell ref="A22:E2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609044-11D9-4351-8807-CD878D39549C}">
  <dimension ref="A1:F16"/>
  <sheetViews>
    <sheetView topLeftCell="A17" zoomScaleNormal="100" workbookViewId="0">
      <selection activeCell="B1" sqref="B1"/>
    </sheetView>
  </sheetViews>
  <sheetFormatPr defaultColWidth="17.875" defaultRowHeight="12.75"/>
  <cols>
    <col min="1" max="1" width="40.625" style="99" customWidth="1"/>
    <col min="2" max="2" width="21.5" style="99" customWidth="1"/>
    <col min="3" max="5" width="15.125" style="99" customWidth="1"/>
    <col min="6" max="6" width="39.5" style="99" customWidth="1"/>
    <col min="7" max="16384" width="17.875" style="99"/>
  </cols>
  <sheetData>
    <row r="1" spans="1:6" ht="58.5" customHeight="1" thickBot="1">
      <c r="A1" s="98" t="s">
        <v>108</v>
      </c>
      <c r="B1" s="57" t="str">
        <f>ИсхФин!_ftnref5</f>
        <v>ООО «Кондитерская фабрика «ПОБЕДА»</v>
      </c>
      <c r="C1" s="107" t="str">
        <f>ИсхФин!_ftnref7</f>
        <v>ООО «Кондитерское объединение «Славянка»</v>
      </c>
      <c r="D1" s="107" t="str">
        <f>ИсхФин!C8</f>
        <v>ОАО «Кондитерский концерн Бабаевский</v>
      </c>
      <c r="E1" s="107" t="str">
        <f>ИсхФин!C13</f>
        <v>ОАО «Воронежская кондитерская фабрика»</v>
      </c>
      <c r="F1" s="98" t="s">
        <v>109</v>
      </c>
    </row>
    <row r="2" spans="1:6" ht="28.5" customHeight="1" thickBot="1">
      <c r="A2" s="57" t="s">
        <v>110</v>
      </c>
      <c r="B2" s="100">
        <v>8</v>
      </c>
      <c r="C2" s="101">
        <v>8</v>
      </c>
      <c r="D2" s="101">
        <v>7</v>
      </c>
      <c r="E2" s="101">
        <v>5</v>
      </c>
      <c r="F2" s="102"/>
    </row>
    <row r="3" spans="1:6" ht="28.5" customHeight="1" thickBot="1">
      <c r="A3" s="58" t="s">
        <v>119</v>
      </c>
      <c r="B3" s="100">
        <v>9</v>
      </c>
      <c r="C3" s="101">
        <v>7</v>
      </c>
      <c r="D3" s="101">
        <v>7</v>
      </c>
      <c r="E3" s="101">
        <v>7</v>
      </c>
      <c r="F3" s="102"/>
    </row>
    <row r="4" spans="1:6" ht="28.5" customHeight="1" thickBot="1">
      <c r="A4" s="58" t="s">
        <v>120</v>
      </c>
      <c r="B4" s="100">
        <v>8</v>
      </c>
      <c r="C4" s="101">
        <v>8</v>
      </c>
      <c r="D4" s="101">
        <v>8</v>
      </c>
      <c r="E4" s="101">
        <v>5</v>
      </c>
      <c r="F4" s="102"/>
    </row>
    <row r="5" spans="1:6" ht="28.5" customHeight="1" thickBot="1">
      <c r="A5" s="58" t="s">
        <v>121</v>
      </c>
      <c r="B5" s="100">
        <v>8</v>
      </c>
      <c r="C5" s="101">
        <v>8</v>
      </c>
      <c r="D5" s="101">
        <v>7</v>
      </c>
      <c r="E5" s="101">
        <v>6</v>
      </c>
      <c r="F5" s="102"/>
    </row>
    <row r="6" spans="1:6" ht="28.5" customHeight="1" thickBot="1">
      <c r="A6" s="58" t="s">
        <v>122</v>
      </c>
      <c r="B6" s="100">
        <v>8</v>
      </c>
      <c r="C6" s="101">
        <v>7</v>
      </c>
      <c r="D6" s="101">
        <v>7</v>
      </c>
      <c r="E6" s="101">
        <v>7</v>
      </c>
      <c r="F6" s="101"/>
    </row>
    <row r="7" spans="1:6" ht="28.5" customHeight="1" thickBot="1">
      <c r="A7" s="58" t="s">
        <v>111</v>
      </c>
      <c r="B7" s="100">
        <v>6</v>
      </c>
      <c r="C7" s="101">
        <v>6</v>
      </c>
      <c r="D7" s="101">
        <v>8</v>
      </c>
      <c r="E7" s="101">
        <v>8</v>
      </c>
      <c r="F7" s="102"/>
    </row>
    <row r="8" spans="1:6" ht="28.5" customHeight="1" thickBot="1">
      <c r="A8" s="58" t="s">
        <v>112</v>
      </c>
      <c r="B8" s="100">
        <v>6</v>
      </c>
      <c r="C8" s="101">
        <v>7</v>
      </c>
      <c r="D8" s="101">
        <v>8</v>
      </c>
      <c r="E8" s="101">
        <v>5</v>
      </c>
      <c r="F8" s="102"/>
    </row>
    <row r="9" spans="1:6" ht="28.5" customHeight="1" thickBot="1">
      <c r="A9" s="58" t="s">
        <v>113</v>
      </c>
      <c r="B9" s="100">
        <v>5</v>
      </c>
      <c r="C9" s="101">
        <v>6</v>
      </c>
      <c r="D9" s="101">
        <v>8</v>
      </c>
      <c r="E9" s="101">
        <v>7</v>
      </c>
      <c r="F9" s="101"/>
    </row>
    <row r="10" spans="1:6" ht="28.5" customHeight="1" thickBot="1">
      <c r="A10" s="58" t="s">
        <v>123</v>
      </c>
      <c r="B10" s="100">
        <v>7</v>
      </c>
      <c r="C10" s="101">
        <v>4</v>
      </c>
      <c r="D10" s="101">
        <v>7</v>
      </c>
      <c r="E10" s="101">
        <v>7</v>
      </c>
      <c r="F10" s="102"/>
    </row>
    <row r="11" spans="1:6" ht="28.5" customHeight="1" thickBot="1">
      <c r="A11" s="58" t="s">
        <v>114</v>
      </c>
      <c r="B11" s="100">
        <v>6</v>
      </c>
      <c r="C11" s="101">
        <v>6</v>
      </c>
      <c r="D11" s="101">
        <v>7</v>
      </c>
      <c r="E11" s="101">
        <v>8</v>
      </c>
      <c r="F11" s="101"/>
    </row>
    <row r="12" spans="1:6" ht="28.5" customHeight="1" thickBot="1">
      <c r="A12" s="58" t="s">
        <v>115</v>
      </c>
      <c r="B12" s="100">
        <v>5</v>
      </c>
      <c r="C12" s="101">
        <v>6</v>
      </c>
      <c r="D12" s="101">
        <v>7</v>
      </c>
      <c r="E12" s="101">
        <v>8</v>
      </c>
      <c r="F12" s="102"/>
    </row>
    <row r="13" spans="1:6" ht="28.5" customHeight="1" thickBot="1">
      <c r="A13" s="58" t="s">
        <v>116</v>
      </c>
      <c r="B13" s="100">
        <v>8</v>
      </c>
      <c r="C13" s="101">
        <v>6</v>
      </c>
      <c r="D13" s="101">
        <v>7</v>
      </c>
      <c r="E13" s="99">
        <v>6</v>
      </c>
      <c r="F13" s="103"/>
    </row>
    <row r="14" spans="1:6" ht="28.5" customHeight="1" thickBot="1">
      <c r="A14" s="58" t="s">
        <v>117</v>
      </c>
      <c r="B14" s="100">
        <v>7</v>
      </c>
      <c r="C14" s="101">
        <v>8</v>
      </c>
      <c r="D14" s="101">
        <v>8</v>
      </c>
      <c r="E14" s="99">
        <v>6</v>
      </c>
      <c r="F14" s="103"/>
    </row>
    <row r="15" spans="1:6" ht="28.5" customHeight="1">
      <c r="B15" s="104">
        <f>AVERAGE(B2:B14)</f>
        <v>7</v>
      </c>
      <c r="C15" s="104">
        <f t="shared" ref="C15:E15" si="0">AVERAGE(C2:C14)</f>
        <v>6.6923076923076925</v>
      </c>
      <c r="D15" s="104">
        <f t="shared" si="0"/>
        <v>7.384615384615385</v>
      </c>
      <c r="E15" s="104">
        <f t="shared" si="0"/>
        <v>6.5384615384615383</v>
      </c>
      <c r="F15" s="103"/>
    </row>
    <row r="16" spans="1:6">
      <c r="A16" s="105" t="s">
        <v>118</v>
      </c>
    </row>
  </sheetData>
  <conditionalFormatting sqref="B15">
    <cfRule type="iconSet" priority="9">
      <iconSet iconSet="3Symbols">
        <cfvo type="percent" val="0"/>
        <cfvo type="percent" val="33"/>
        <cfvo type="percent" val="67"/>
      </iconSet>
    </cfRule>
    <cfRule type="dataBar" priority="10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{39898069-105A-4AB5-B511-1E9641CCCF52}</x14:id>
        </ext>
      </extLst>
    </cfRule>
  </conditionalFormatting>
  <conditionalFormatting sqref="B2:B12">
    <cfRule type="iconSet" priority="7">
      <iconSet iconSet="3Symbols">
        <cfvo type="percent" val="0"/>
        <cfvo type="percent" val="33"/>
        <cfvo type="percent" val="67"/>
      </iconSet>
    </cfRule>
    <cfRule type="dataBar" priority="8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{3D7EBE96-55B9-4890-BFCD-5E4B05501A5C}</x14:id>
        </ext>
      </extLst>
    </cfRule>
  </conditionalFormatting>
  <conditionalFormatting sqref="B13">
    <cfRule type="iconSet" priority="5">
      <iconSet iconSet="3Symbols">
        <cfvo type="percent" val="0"/>
        <cfvo type="percent" val="33"/>
        <cfvo type="percent" val="67"/>
      </iconSet>
    </cfRule>
    <cfRule type="dataBar" priority="6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{E3FE198D-33D2-47B6-85D9-A26A0D61FADC}</x14:id>
        </ext>
      </extLst>
    </cfRule>
  </conditionalFormatting>
  <conditionalFormatting sqref="B14">
    <cfRule type="iconSet" priority="3">
      <iconSet iconSet="3Symbols">
        <cfvo type="percent" val="0"/>
        <cfvo type="percent" val="33"/>
        <cfvo type="percent" val="67"/>
      </iconSet>
    </cfRule>
    <cfRule type="dataBar" priority="4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{61A063CA-899C-4AAC-ACDC-C0A42764A19A}</x14:id>
        </ext>
      </extLst>
    </cfRule>
  </conditionalFormatting>
  <conditionalFormatting sqref="C15:E15">
    <cfRule type="iconSet" priority="1">
      <iconSet iconSet="3Symbols">
        <cfvo type="percent" val="0"/>
        <cfvo type="percent" val="33"/>
        <cfvo type="percent" val="67"/>
      </iconSet>
    </cfRule>
    <cfRule type="dataBar" priority="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{B826CF2A-566D-4F96-9CBD-96D2BE2766E0}</x14:id>
        </ext>
      </extLst>
    </cfRule>
  </conditionalFormatting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39898069-105A-4AB5-B511-1E9641CCCF52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B15</xm:sqref>
        </x14:conditionalFormatting>
        <x14:conditionalFormatting xmlns:xm="http://schemas.microsoft.com/office/excel/2006/main">
          <x14:cfRule type="dataBar" id="{3D7EBE96-55B9-4890-BFCD-5E4B05501A5C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B2:B12</xm:sqref>
        </x14:conditionalFormatting>
        <x14:conditionalFormatting xmlns:xm="http://schemas.microsoft.com/office/excel/2006/main">
          <x14:cfRule type="dataBar" id="{E3FE198D-33D2-47B6-85D9-A26A0D61FADC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B13</xm:sqref>
        </x14:conditionalFormatting>
        <x14:conditionalFormatting xmlns:xm="http://schemas.microsoft.com/office/excel/2006/main">
          <x14:cfRule type="dataBar" id="{61A063CA-899C-4AAC-ACDC-C0A42764A19A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B14</xm:sqref>
        </x14:conditionalFormatting>
        <x14:conditionalFormatting xmlns:xm="http://schemas.microsoft.com/office/excel/2006/main">
          <x14:cfRule type="dataBar" id="{B826CF2A-566D-4F96-9CBD-96D2BE2766E0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C15:E15</xm:sqref>
        </x14:conditionalFormatting>
      </x14:conditionalFormatting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584BB8-E8C8-4449-BBEE-256FA63A1038}">
  <dimension ref="A1:F16"/>
  <sheetViews>
    <sheetView topLeftCell="A33" zoomScaleNormal="100" workbookViewId="0">
      <selection activeCell="B1" sqref="B1:E1"/>
    </sheetView>
  </sheetViews>
  <sheetFormatPr defaultColWidth="17.875" defaultRowHeight="12.75"/>
  <cols>
    <col min="1" max="1" width="40.625" style="99" customWidth="1"/>
    <col min="2" max="2" width="21.5" style="99" customWidth="1"/>
    <col min="3" max="5" width="15.125" style="99" customWidth="1"/>
    <col min="6" max="6" width="39.5" style="99" customWidth="1"/>
    <col min="7" max="16384" width="17.875" style="99"/>
  </cols>
  <sheetData>
    <row r="1" spans="1:6" ht="37.5" customHeight="1" thickBot="1">
      <c r="A1" s="98" t="s">
        <v>108</v>
      </c>
      <c r="B1" s="171" t="str">
        <f>'Многоугольник конк-ти'!B1</f>
        <v>ООО «Кондитерская фабрика «ПОБЕДА»</v>
      </c>
      <c r="C1" s="171" t="str">
        <f>'Многоугольник конк-ти'!C1</f>
        <v>ООО «Кондитерское объединение «Славянка»</v>
      </c>
      <c r="D1" s="171" t="str">
        <f>'Многоугольник конк-ти'!D1</f>
        <v>ОАО «Кондитерский концерн Бабаевский</v>
      </c>
      <c r="E1" s="171" t="str">
        <f>'Многоугольник конк-ти'!E1</f>
        <v>ОАО «Воронежская кондитерская фабрика»</v>
      </c>
      <c r="F1" s="98" t="s">
        <v>109</v>
      </c>
    </row>
    <row r="2" spans="1:6" ht="28.5" customHeight="1" thickBot="1">
      <c r="A2" s="171" t="s">
        <v>110</v>
      </c>
      <c r="B2" s="172">
        <v>8</v>
      </c>
      <c r="C2" s="101">
        <v>8</v>
      </c>
      <c r="D2" s="101">
        <v>7</v>
      </c>
      <c r="E2" s="98">
        <f>'Многоугольник конк-ти'!E2</f>
        <v>5</v>
      </c>
      <c r="F2" s="102"/>
    </row>
    <row r="3" spans="1:6" ht="28.5" customHeight="1" thickBot="1">
      <c r="A3" s="173" t="s">
        <v>119</v>
      </c>
      <c r="B3" s="172">
        <v>9</v>
      </c>
      <c r="C3" s="101">
        <v>7</v>
      </c>
      <c r="D3" s="101">
        <v>7</v>
      </c>
      <c r="E3" s="98">
        <f>'Многоугольник конк-ти'!E3</f>
        <v>7</v>
      </c>
      <c r="F3" s="102"/>
    </row>
    <row r="4" spans="1:6" ht="28.5" customHeight="1" thickBot="1">
      <c r="A4" s="173" t="s">
        <v>120</v>
      </c>
      <c r="B4" s="172">
        <v>8</v>
      </c>
      <c r="C4" s="101">
        <v>8</v>
      </c>
      <c r="D4" s="101">
        <v>8</v>
      </c>
      <c r="E4" s="98">
        <f>'Многоугольник конк-ти'!E4</f>
        <v>5</v>
      </c>
      <c r="F4" s="102"/>
    </row>
    <row r="5" spans="1:6" ht="28.5" customHeight="1" thickBot="1">
      <c r="A5" s="173" t="s">
        <v>121</v>
      </c>
      <c r="B5" s="172">
        <v>8</v>
      </c>
      <c r="C5" s="101">
        <v>8</v>
      </c>
      <c r="D5" s="101">
        <v>7</v>
      </c>
      <c r="E5" s="98">
        <f>'Многоугольник конк-ти'!E5</f>
        <v>6</v>
      </c>
      <c r="F5" s="102"/>
    </row>
    <row r="6" spans="1:6" ht="28.5" customHeight="1" thickBot="1">
      <c r="A6" s="173" t="s">
        <v>122</v>
      </c>
      <c r="B6" s="172">
        <v>8</v>
      </c>
      <c r="C6" s="101">
        <v>7</v>
      </c>
      <c r="D6" s="101">
        <v>7</v>
      </c>
      <c r="E6" s="98">
        <f>'Многоугольник конк-ти'!E6</f>
        <v>7</v>
      </c>
      <c r="F6" s="101"/>
    </row>
    <row r="7" spans="1:6" ht="28.5" customHeight="1" thickBot="1">
      <c r="A7" s="173" t="s">
        <v>111</v>
      </c>
      <c r="B7" s="172">
        <v>7</v>
      </c>
      <c r="C7" s="101">
        <v>6</v>
      </c>
      <c r="D7" s="101">
        <v>8</v>
      </c>
      <c r="E7" s="98">
        <f>'Многоугольник конк-ти'!E7</f>
        <v>8</v>
      </c>
      <c r="F7" s="102"/>
    </row>
    <row r="8" spans="1:6" ht="28.5" customHeight="1" thickBot="1">
      <c r="A8" s="173" t="s">
        <v>112</v>
      </c>
      <c r="B8" s="172">
        <v>6</v>
      </c>
      <c r="C8" s="101">
        <v>7</v>
      </c>
      <c r="D8" s="101">
        <v>8</v>
      </c>
      <c r="E8" s="98">
        <f>'Многоугольник конк-ти'!E8</f>
        <v>5</v>
      </c>
      <c r="F8" s="102"/>
    </row>
    <row r="9" spans="1:6" ht="28.5" customHeight="1" thickBot="1">
      <c r="A9" s="173" t="s">
        <v>113</v>
      </c>
      <c r="B9" s="172">
        <v>8</v>
      </c>
      <c r="C9" s="101">
        <v>6</v>
      </c>
      <c r="D9" s="101">
        <v>8</v>
      </c>
      <c r="E9" s="98">
        <f>'Многоугольник конк-ти'!E9</f>
        <v>7</v>
      </c>
      <c r="F9" s="101"/>
    </row>
    <row r="10" spans="1:6" ht="28.5" customHeight="1" thickBot="1">
      <c r="A10" s="173" t="s">
        <v>123</v>
      </c>
      <c r="B10" s="172">
        <v>7</v>
      </c>
      <c r="C10" s="101">
        <v>4</v>
      </c>
      <c r="D10" s="101">
        <v>7</v>
      </c>
      <c r="E10" s="98">
        <f>'Многоугольник конк-ти'!E10</f>
        <v>7</v>
      </c>
      <c r="F10" s="102"/>
    </row>
    <row r="11" spans="1:6" ht="28.5" customHeight="1" thickBot="1">
      <c r="A11" s="173" t="s">
        <v>114</v>
      </c>
      <c r="B11" s="172">
        <v>8</v>
      </c>
      <c r="C11" s="101">
        <v>6</v>
      </c>
      <c r="D11" s="101">
        <v>7</v>
      </c>
      <c r="E11" s="98">
        <f>'Многоугольник конк-ти'!E11</f>
        <v>8</v>
      </c>
      <c r="F11" s="101"/>
    </row>
    <row r="12" spans="1:6" ht="28.5" customHeight="1" thickBot="1">
      <c r="A12" s="173" t="s">
        <v>115</v>
      </c>
      <c r="B12" s="172">
        <v>7</v>
      </c>
      <c r="C12" s="101">
        <v>6</v>
      </c>
      <c r="D12" s="101">
        <v>7</v>
      </c>
      <c r="E12" s="98">
        <f>'Многоугольник конк-ти'!E12</f>
        <v>8</v>
      </c>
      <c r="F12" s="102"/>
    </row>
    <row r="13" spans="1:6" ht="28.5" customHeight="1" thickBot="1">
      <c r="A13" s="173" t="s">
        <v>116</v>
      </c>
      <c r="B13" s="172">
        <v>8</v>
      </c>
      <c r="C13" s="101">
        <v>6</v>
      </c>
      <c r="D13" s="101">
        <v>7</v>
      </c>
      <c r="E13" s="98">
        <f>'Многоугольник конк-ти'!E13</f>
        <v>6</v>
      </c>
      <c r="F13" s="103"/>
    </row>
    <row r="14" spans="1:6" ht="28.5" customHeight="1" thickBot="1">
      <c r="A14" s="173" t="s">
        <v>117</v>
      </c>
      <c r="B14" s="172">
        <v>7</v>
      </c>
      <c r="C14" s="101">
        <v>8</v>
      </c>
      <c r="D14" s="101">
        <v>8</v>
      </c>
      <c r="E14" s="98">
        <f>'Многоугольник конк-ти'!E14</f>
        <v>6</v>
      </c>
      <c r="F14" s="103"/>
    </row>
    <row r="15" spans="1:6" ht="28.5" customHeight="1">
      <c r="B15" s="104">
        <f>AVERAGE(B2:B14)</f>
        <v>7.615384615384615</v>
      </c>
      <c r="C15" s="104">
        <f t="shared" ref="C15:D15" si="0">AVERAGE(C2:C14)</f>
        <v>6.6923076923076925</v>
      </c>
      <c r="D15" s="104">
        <f t="shared" si="0"/>
        <v>7.384615384615385</v>
      </c>
      <c r="E15" s="106">
        <f>'Многоугольник конк-ти'!E15</f>
        <v>6.5384615384615383</v>
      </c>
      <c r="F15" s="103"/>
    </row>
    <row r="16" spans="1:6">
      <c r="A16" s="105" t="s">
        <v>118</v>
      </c>
    </row>
  </sheetData>
  <conditionalFormatting sqref="B15">
    <cfRule type="iconSet" priority="9">
      <iconSet iconSet="3Symbols">
        <cfvo type="percent" val="0"/>
        <cfvo type="percent" val="33"/>
        <cfvo type="percent" val="67"/>
      </iconSet>
    </cfRule>
    <cfRule type="dataBar" priority="10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{C721533D-046D-42E8-9C2A-1BB4B822C01D}</x14:id>
        </ext>
      </extLst>
    </cfRule>
  </conditionalFormatting>
  <conditionalFormatting sqref="B2:B12">
    <cfRule type="iconSet" priority="7">
      <iconSet iconSet="3Symbols">
        <cfvo type="percent" val="0"/>
        <cfvo type="percent" val="33"/>
        <cfvo type="percent" val="67"/>
      </iconSet>
    </cfRule>
    <cfRule type="dataBar" priority="8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{718880F7-8CBC-4AB2-9BFF-0BC9EF4DD870}</x14:id>
        </ext>
      </extLst>
    </cfRule>
  </conditionalFormatting>
  <conditionalFormatting sqref="B13">
    <cfRule type="iconSet" priority="5">
      <iconSet iconSet="3Symbols">
        <cfvo type="percent" val="0"/>
        <cfvo type="percent" val="33"/>
        <cfvo type="percent" val="67"/>
      </iconSet>
    </cfRule>
    <cfRule type="dataBar" priority="6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{EB3F62C0-294D-4AC8-8DB6-1314BC9696D5}</x14:id>
        </ext>
      </extLst>
    </cfRule>
  </conditionalFormatting>
  <conditionalFormatting sqref="B14">
    <cfRule type="iconSet" priority="3">
      <iconSet iconSet="3Symbols">
        <cfvo type="percent" val="0"/>
        <cfvo type="percent" val="33"/>
        <cfvo type="percent" val="67"/>
      </iconSet>
    </cfRule>
    <cfRule type="dataBar" priority="4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{741C2607-1F57-43E3-A43E-8627289AB2CB}</x14:id>
        </ext>
      </extLst>
    </cfRule>
  </conditionalFormatting>
  <conditionalFormatting sqref="C15:D15">
    <cfRule type="iconSet" priority="1">
      <iconSet iconSet="3Symbols">
        <cfvo type="percent" val="0"/>
        <cfvo type="percent" val="33"/>
        <cfvo type="percent" val="67"/>
      </iconSet>
    </cfRule>
    <cfRule type="dataBar" priority="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{A03A2947-9623-4ECF-89F8-0B5F70EA1625}</x14:id>
        </ext>
      </extLst>
    </cfRule>
  </conditionalFormatting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C721533D-046D-42E8-9C2A-1BB4B822C01D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B15</xm:sqref>
        </x14:conditionalFormatting>
        <x14:conditionalFormatting xmlns:xm="http://schemas.microsoft.com/office/excel/2006/main">
          <x14:cfRule type="dataBar" id="{718880F7-8CBC-4AB2-9BFF-0BC9EF4DD870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B2:B12</xm:sqref>
        </x14:conditionalFormatting>
        <x14:conditionalFormatting xmlns:xm="http://schemas.microsoft.com/office/excel/2006/main">
          <x14:cfRule type="dataBar" id="{EB3F62C0-294D-4AC8-8DB6-1314BC9696D5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B13</xm:sqref>
        </x14:conditionalFormatting>
        <x14:conditionalFormatting xmlns:xm="http://schemas.microsoft.com/office/excel/2006/main">
          <x14:cfRule type="dataBar" id="{741C2607-1F57-43E3-A43E-8627289AB2CB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B14</xm:sqref>
        </x14:conditionalFormatting>
        <x14:conditionalFormatting xmlns:xm="http://schemas.microsoft.com/office/excel/2006/main">
          <x14:cfRule type="dataBar" id="{A03A2947-9623-4ECF-89F8-0B5F70EA1625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C15:D15</xm:sqref>
        </x14:conditionalFormatting>
      </x14:conditionalFormatting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6AA8DC-3D49-49BC-9936-3D723E6E563B}">
  <dimension ref="A1:F57"/>
  <sheetViews>
    <sheetView topLeftCell="A5" zoomScale="75" zoomScaleNormal="75" workbookViewId="0">
      <selection sqref="A1:E18"/>
    </sheetView>
  </sheetViews>
  <sheetFormatPr defaultColWidth="17.875" defaultRowHeight="12.75"/>
  <cols>
    <col min="1" max="1" width="40.625" style="175" customWidth="1"/>
    <col min="2" max="2" width="29.25" style="175" customWidth="1"/>
    <col min="3" max="3" width="34.25" style="175" customWidth="1"/>
    <col min="4" max="4" width="18.625" style="175" customWidth="1"/>
    <col min="5" max="5" width="15.125" style="175" customWidth="1"/>
    <col min="6" max="6" width="39.5" style="175" customWidth="1"/>
    <col min="7" max="16384" width="17.875" style="175"/>
  </cols>
  <sheetData>
    <row r="1" spans="1:6" ht="37.5" customHeight="1" thickBot="1">
      <c r="A1" s="174" t="s">
        <v>229</v>
      </c>
      <c r="B1" s="171" t="str">
        <f>'Многоугольник конк-ти'!B1</f>
        <v>ООО «Кондитерская фабрика «ПОБЕДА»</v>
      </c>
      <c r="C1" s="171" t="str">
        <f>'Многоугольник конк-ти'!C1</f>
        <v>ООО «Кондитерское объединение «Славянка»</v>
      </c>
      <c r="D1" s="171" t="str">
        <f>'Многоугольник конк-ти'!D1</f>
        <v>ОАО «Кондитерский концерн Бабаевский</v>
      </c>
      <c r="E1" s="171" t="str">
        <f>'Многоугольник конк-ти'!E1</f>
        <v>ОАО «Воронежская кондитерская фабрика»</v>
      </c>
      <c r="F1" s="174" t="s">
        <v>109</v>
      </c>
    </row>
    <row r="2" spans="1:6" ht="28.5" customHeight="1" thickBot="1">
      <c r="A2" s="179" t="str">
        <f>A23</f>
        <v>Уровень  стратегического  менеджмента  в организации</v>
      </c>
      <c r="B2" s="176">
        <v>9</v>
      </c>
      <c r="C2" s="177">
        <v>8</v>
      </c>
      <c r="D2" s="177">
        <v>7</v>
      </c>
      <c r="E2" s="177">
        <v>7</v>
      </c>
      <c r="F2" s="178"/>
    </row>
    <row r="3" spans="1:6" ht="51" customHeight="1" thickBot="1">
      <c r="A3" s="189" t="s">
        <v>280</v>
      </c>
      <c r="B3" s="176">
        <v>9</v>
      </c>
      <c r="C3" s="177">
        <v>8</v>
      </c>
      <c r="D3" s="177">
        <v>8</v>
      </c>
      <c r="E3" s="177">
        <v>5</v>
      </c>
      <c r="F3" s="178"/>
    </row>
    <row r="4" spans="1:6" ht="59.25" customHeight="1" thickBot="1">
      <c r="A4" s="190" t="s">
        <v>281</v>
      </c>
      <c r="B4" s="176">
        <v>8</v>
      </c>
      <c r="C4" s="177">
        <v>8</v>
      </c>
      <c r="D4" s="177">
        <v>7</v>
      </c>
      <c r="E4" s="177">
        <v>6</v>
      </c>
      <c r="F4" s="178"/>
    </row>
    <row r="5" spans="1:6" ht="50.25" customHeight="1" thickBot="1">
      <c r="A5" s="190" t="s">
        <v>282</v>
      </c>
      <c r="B5" s="176">
        <v>8</v>
      </c>
      <c r="C5" s="177">
        <v>7</v>
      </c>
      <c r="D5" s="177">
        <v>7</v>
      </c>
      <c r="E5" s="177">
        <v>7</v>
      </c>
      <c r="F5" s="177"/>
    </row>
    <row r="6" spans="1:6" ht="62.25" customHeight="1" thickBot="1">
      <c r="A6" s="190" t="s">
        <v>283</v>
      </c>
      <c r="B6" s="176">
        <v>6</v>
      </c>
      <c r="C6" s="177">
        <v>6</v>
      </c>
      <c r="D6" s="177">
        <v>8</v>
      </c>
      <c r="E6" s="177">
        <v>8</v>
      </c>
      <c r="F6" s="178"/>
    </row>
    <row r="7" spans="1:6" ht="45" customHeight="1" thickBot="1">
      <c r="A7" s="190" t="s">
        <v>284</v>
      </c>
      <c r="B7" s="176">
        <v>6</v>
      </c>
      <c r="C7" s="177">
        <v>7</v>
      </c>
      <c r="D7" s="177">
        <v>8</v>
      </c>
      <c r="E7" s="177">
        <v>5</v>
      </c>
      <c r="F7" s="178"/>
    </row>
    <row r="8" spans="1:6" ht="28.5" customHeight="1" thickBot="1">
      <c r="A8" s="179" t="s">
        <v>231</v>
      </c>
      <c r="B8" s="176">
        <v>5</v>
      </c>
      <c r="C8" s="177">
        <v>6</v>
      </c>
      <c r="D8" s="177">
        <v>8</v>
      </c>
      <c r="E8" s="177">
        <v>7</v>
      </c>
      <c r="F8" s="177"/>
    </row>
    <row r="9" spans="1:6" ht="28.5" customHeight="1" thickBot="1">
      <c r="A9" s="179" t="s">
        <v>232</v>
      </c>
      <c r="B9" s="176">
        <v>7</v>
      </c>
      <c r="C9" s="177">
        <v>8</v>
      </c>
      <c r="D9" s="177">
        <v>7</v>
      </c>
      <c r="E9" s="177">
        <v>3</v>
      </c>
      <c r="F9" s="178"/>
    </row>
    <row r="10" spans="1:6" ht="28.5" customHeight="1" thickBot="1">
      <c r="A10" s="179" t="s">
        <v>233</v>
      </c>
      <c r="B10" s="176">
        <v>6</v>
      </c>
      <c r="C10" s="177">
        <v>6</v>
      </c>
      <c r="D10" s="177">
        <v>7</v>
      </c>
      <c r="E10" s="177">
        <v>8</v>
      </c>
      <c r="F10" s="177"/>
    </row>
    <row r="11" spans="1:6" ht="28.5" customHeight="1" thickBot="1">
      <c r="A11" s="179" t="s">
        <v>234</v>
      </c>
      <c r="B11" s="176">
        <v>5</v>
      </c>
      <c r="C11" s="177">
        <v>6</v>
      </c>
      <c r="D11" s="177">
        <v>7</v>
      </c>
      <c r="E11" s="177">
        <v>8</v>
      </c>
      <c r="F11" s="178"/>
    </row>
    <row r="12" spans="1:6" ht="43.5" customHeight="1" thickBot="1">
      <c r="A12" s="179" t="s">
        <v>235</v>
      </c>
      <c r="B12" s="176">
        <v>8</v>
      </c>
      <c r="C12" s="177">
        <v>6</v>
      </c>
      <c r="D12" s="177">
        <v>7</v>
      </c>
      <c r="E12" s="175">
        <v>6</v>
      </c>
      <c r="F12" s="180"/>
    </row>
    <row r="13" spans="1:6" ht="43.5" customHeight="1" thickBot="1">
      <c r="A13" s="179" t="s">
        <v>236</v>
      </c>
      <c r="B13" s="176">
        <v>8</v>
      </c>
      <c r="C13" s="177">
        <v>7</v>
      </c>
      <c r="D13" s="177">
        <v>5</v>
      </c>
      <c r="E13" s="175">
        <v>4</v>
      </c>
      <c r="F13" s="180"/>
    </row>
    <row r="14" spans="1:6" ht="43.5" customHeight="1" thickBot="1">
      <c r="A14" s="179" t="s">
        <v>237</v>
      </c>
      <c r="B14" s="176">
        <v>8</v>
      </c>
      <c r="C14" s="177">
        <v>6</v>
      </c>
      <c r="D14" s="177">
        <v>7</v>
      </c>
      <c r="E14" s="175">
        <v>4</v>
      </c>
      <c r="F14" s="180"/>
    </row>
    <row r="15" spans="1:6" ht="43.5" customHeight="1" thickBot="1">
      <c r="A15" s="179" t="s">
        <v>238</v>
      </c>
      <c r="B15" s="176">
        <v>8</v>
      </c>
      <c r="C15" s="177">
        <v>8</v>
      </c>
      <c r="D15" s="177">
        <v>5</v>
      </c>
      <c r="E15" s="175">
        <v>5</v>
      </c>
      <c r="F15" s="180"/>
    </row>
    <row r="16" spans="1:6" ht="43.5" customHeight="1" thickBot="1">
      <c r="A16" s="179" t="s">
        <v>239</v>
      </c>
      <c r="B16" s="176">
        <v>8</v>
      </c>
      <c r="C16" s="177">
        <v>7</v>
      </c>
      <c r="D16" s="177">
        <v>4</v>
      </c>
      <c r="E16" s="175">
        <v>3</v>
      </c>
      <c r="F16" s="180"/>
    </row>
    <row r="17" spans="1:6" ht="28.5" customHeight="1" thickBot="1">
      <c r="A17" s="179" t="s">
        <v>240</v>
      </c>
      <c r="B17" s="176">
        <v>7</v>
      </c>
      <c r="C17" s="177">
        <v>8</v>
      </c>
      <c r="D17" s="177">
        <v>8</v>
      </c>
      <c r="E17" s="175">
        <v>4</v>
      </c>
      <c r="F17" s="180"/>
    </row>
    <row r="18" spans="1:6" ht="28.5" customHeight="1">
      <c r="A18" s="175" t="s">
        <v>6</v>
      </c>
      <c r="B18" s="181">
        <f>AVERAGE(B2:B17)</f>
        <v>7.25</v>
      </c>
      <c r="C18" s="181">
        <f>AVERAGE(C2:C17)</f>
        <v>7</v>
      </c>
      <c r="D18" s="181">
        <f>AVERAGE(D2:D17)</f>
        <v>6.875</v>
      </c>
      <c r="E18" s="181">
        <f>AVERAGE(E2:E17)</f>
        <v>5.625</v>
      </c>
      <c r="F18" s="180"/>
    </row>
    <row r="19" spans="1:6">
      <c r="A19" s="182" t="s">
        <v>118</v>
      </c>
    </row>
    <row r="20" spans="1:6" ht="13.5" thickBot="1"/>
    <row r="21" spans="1:6" ht="16.5" thickBot="1">
      <c r="A21" s="183" t="s">
        <v>229</v>
      </c>
      <c r="B21" s="333" t="s">
        <v>241</v>
      </c>
      <c r="C21" s="334"/>
      <c r="D21" s="334"/>
      <c r="E21" s="184"/>
    </row>
    <row r="22" spans="1:6" ht="26.25" thickBot="1">
      <c r="A22" s="185" t="s">
        <v>230</v>
      </c>
      <c r="B22" s="176" t="s">
        <v>242</v>
      </c>
      <c r="C22" s="186" t="s">
        <v>243</v>
      </c>
      <c r="D22" s="186" t="s">
        <v>244</v>
      </c>
      <c r="E22" s="97"/>
    </row>
    <row r="23" spans="1:6" ht="16.5" thickBot="1">
      <c r="A23" s="189" t="s">
        <v>280</v>
      </c>
      <c r="B23" s="176"/>
      <c r="C23" s="177"/>
      <c r="D23" s="177"/>
    </row>
    <row r="24" spans="1:6" ht="16.5" thickBot="1">
      <c r="A24" s="190" t="s">
        <v>281</v>
      </c>
      <c r="B24" s="176">
        <v>1</v>
      </c>
      <c r="C24" s="177"/>
      <c r="D24" s="177"/>
    </row>
    <row r="25" spans="1:6" ht="26.25" thickBot="1">
      <c r="A25" s="190" t="s">
        <v>282</v>
      </c>
      <c r="B25" s="176">
        <v>1</v>
      </c>
      <c r="C25" s="177"/>
      <c r="D25" s="177"/>
    </row>
    <row r="26" spans="1:6" ht="16.5" thickBot="1">
      <c r="A26" s="190" t="s">
        <v>283</v>
      </c>
      <c r="B26" s="176">
        <v>1</v>
      </c>
      <c r="C26" s="177"/>
      <c r="D26" s="177"/>
    </row>
    <row r="27" spans="1:6" ht="16.5" thickBot="1">
      <c r="A27" s="190" t="s">
        <v>284</v>
      </c>
      <c r="B27" s="176"/>
      <c r="C27" s="177">
        <v>1</v>
      </c>
      <c r="D27" s="177"/>
    </row>
    <row r="28" spans="1:6" ht="16.5" thickBot="1">
      <c r="A28" s="190" t="s">
        <v>285</v>
      </c>
      <c r="B28" s="176"/>
      <c r="C28" s="177">
        <v>1</v>
      </c>
      <c r="D28" s="177"/>
    </row>
    <row r="29" spans="1:6" ht="26.25" thickBot="1">
      <c r="A29" s="187" t="s">
        <v>231</v>
      </c>
      <c r="B29" s="176"/>
      <c r="C29" s="177"/>
      <c r="D29" s="177">
        <v>1</v>
      </c>
    </row>
    <row r="30" spans="1:6" ht="16.5" thickBot="1">
      <c r="A30" s="187" t="s">
        <v>232</v>
      </c>
      <c r="B30" s="176">
        <v>1</v>
      </c>
      <c r="C30" s="177"/>
      <c r="D30" s="177"/>
    </row>
    <row r="31" spans="1:6" ht="16.5" thickBot="1">
      <c r="A31" s="187" t="s">
        <v>233</v>
      </c>
      <c r="B31" s="176"/>
      <c r="C31" s="177">
        <v>1</v>
      </c>
      <c r="D31" s="177"/>
    </row>
    <row r="32" spans="1:6" ht="26.25" thickBot="1">
      <c r="A32" s="187" t="s">
        <v>234</v>
      </c>
      <c r="B32" s="176"/>
      <c r="C32" s="177"/>
      <c r="D32" s="177">
        <v>1</v>
      </c>
    </row>
    <row r="33" spans="1:4" ht="39" thickBot="1">
      <c r="A33" s="187" t="s">
        <v>235</v>
      </c>
      <c r="B33" s="176">
        <v>1</v>
      </c>
      <c r="C33" s="177"/>
      <c r="D33" s="177"/>
    </row>
    <row r="34" spans="1:4" ht="26.25" thickBot="1">
      <c r="A34" s="187" t="s">
        <v>236</v>
      </c>
      <c r="B34" s="176">
        <v>1</v>
      </c>
      <c r="C34" s="177"/>
      <c r="D34" s="177"/>
    </row>
    <row r="35" spans="1:4" ht="16.5" thickBot="1">
      <c r="A35" s="187" t="s">
        <v>237</v>
      </c>
      <c r="B35" s="176">
        <v>1</v>
      </c>
      <c r="C35" s="177"/>
      <c r="D35" s="177"/>
    </row>
    <row r="36" spans="1:4" ht="16.5" thickBot="1">
      <c r="A36" s="187" t="s">
        <v>238</v>
      </c>
      <c r="B36" s="176">
        <v>1</v>
      </c>
      <c r="C36" s="177"/>
      <c r="D36" s="177"/>
    </row>
    <row r="37" spans="1:4" ht="16.5" thickBot="1">
      <c r="A37" s="187" t="s">
        <v>239</v>
      </c>
      <c r="B37" s="176">
        <v>1</v>
      </c>
      <c r="C37" s="177"/>
      <c r="D37" s="177"/>
    </row>
    <row r="38" spans="1:4" ht="16.5" thickBot="1">
      <c r="A38" s="187" t="s">
        <v>240</v>
      </c>
      <c r="B38" s="176">
        <v>1</v>
      </c>
      <c r="C38" s="188"/>
      <c r="D38" s="188"/>
    </row>
    <row r="39" spans="1:4">
      <c r="A39" s="175" t="s">
        <v>6</v>
      </c>
      <c r="B39" s="188">
        <f>SUM(B23:B38)</f>
        <v>10</v>
      </c>
      <c r="C39" s="188">
        <f t="shared" ref="C39:D39" si="0">SUM(C23:C38)</f>
        <v>3</v>
      </c>
      <c r="D39" s="188">
        <f t="shared" si="0"/>
        <v>2</v>
      </c>
    </row>
    <row r="41" spans="1:4" ht="25.5">
      <c r="A41" s="175" t="s">
        <v>245</v>
      </c>
    </row>
    <row r="42" spans="1:4">
      <c r="A42" s="177" t="s">
        <v>246</v>
      </c>
      <c r="B42" s="177" t="s">
        <v>247</v>
      </c>
    </row>
    <row r="43" spans="1:4">
      <c r="A43" s="177" t="s">
        <v>248</v>
      </c>
      <c r="B43" s="177"/>
    </row>
    <row r="44" spans="1:4">
      <c r="A44" s="177" t="s">
        <v>249</v>
      </c>
      <c r="B44" s="177"/>
    </row>
    <row r="45" spans="1:4">
      <c r="A45" s="177" t="s">
        <v>250</v>
      </c>
      <c r="B45" s="177"/>
    </row>
    <row r="46" spans="1:4">
      <c r="A46" s="177" t="s">
        <v>251</v>
      </c>
      <c r="B46" s="177"/>
    </row>
    <row r="48" spans="1:4" ht="47.25" customHeight="1">
      <c r="A48" s="177" t="s">
        <v>252</v>
      </c>
      <c r="B48" s="177" t="s">
        <v>253</v>
      </c>
      <c r="C48" s="177" t="s">
        <v>254</v>
      </c>
      <c r="D48" s="177" t="s">
        <v>255</v>
      </c>
    </row>
    <row r="49" spans="1:4" ht="89.25">
      <c r="A49" s="177" t="s">
        <v>256</v>
      </c>
      <c r="B49" s="177">
        <v>1965</v>
      </c>
      <c r="C49" s="177" t="s">
        <v>257</v>
      </c>
      <c r="D49" s="177" t="s">
        <v>258</v>
      </c>
    </row>
    <row r="50" spans="1:4" ht="12.75" customHeight="1">
      <c r="A50" s="177" t="s">
        <v>259</v>
      </c>
      <c r="B50" s="177">
        <v>1987</v>
      </c>
      <c r="C50" s="177" t="s">
        <v>260</v>
      </c>
      <c r="D50" s="177" t="s">
        <v>261</v>
      </c>
    </row>
    <row r="51" spans="1:4" ht="12.75" customHeight="1">
      <c r="A51" s="177" t="s">
        <v>262</v>
      </c>
      <c r="B51" s="177">
        <v>1995</v>
      </c>
      <c r="C51" s="177" t="s">
        <v>263</v>
      </c>
      <c r="D51" s="177" t="s">
        <v>264</v>
      </c>
    </row>
    <row r="52" spans="1:4" ht="12.75" customHeight="1">
      <c r="A52" s="177" t="s">
        <v>265</v>
      </c>
      <c r="B52" s="177">
        <v>1998</v>
      </c>
      <c r="C52" s="177" t="s">
        <v>266</v>
      </c>
      <c r="D52" s="177" t="s">
        <v>267</v>
      </c>
    </row>
    <row r="54" spans="1:4" ht="133.5" customHeight="1">
      <c r="A54" s="177" t="s">
        <v>268</v>
      </c>
      <c r="B54" s="177" t="s">
        <v>269</v>
      </c>
      <c r="C54" s="177" t="s">
        <v>270</v>
      </c>
    </row>
    <row r="55" spans="1:4" ht="12.75" customHeight="1">
      <c r="A55" s="177" t="s">
        <v>271</v>
      </c>
      <c r="B55" s="177" t="s">
        <v>272</v>
      </c>
      <c r="C55" s="177" t="s">
        <v>273</v>
      </c>
    </row>
    <row r="56" spans="1:4" ht="51">
      <c r="A56" s="177" t="s">
        <v>274</v>
      </c>
      <c r="B56" s="177" t="s">
        <v>275</v>
      </c>
      <c r="C56" s="177" t="s">
        <v>276</v>
      </c>
    </row>
    <row r="57" spans="1:4" ht="38.25">
      <c r="A57" s="177" t="s">
        <v>277</v>
      </c>
      <c r="B57" s="177" t="s">
        <v>278</v>
      </c>
      <c r="C57" s="177" t="s">
        <v>279</v>
      </c>
    </row>
  </sheetData>
  <mergeCells count="1">
    <mergeCell ref="B21:D21"/>
  </mergeCells>
  <conditionalFormatting sqref="B18">
    <cfRule type="iconSet" priority="19">
      <iconSet iconSet="3Symbols">
        <cfvo type="percent" val="0"/>
        <cfvo type="percent" val="33"/>
        <cfvo type="percent" val="67"/>
      </iconSet>
    </cfRule>
    <cfRule type="dataBar" priority="20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{CCC98247-E92A-4B50-BA19-59888B7839EC}</x14:id>
        </ext>
      </extLst>
    </cfRule>
  </conditionalFormatting>
  <conditionalFormatting sqref="B12:B16">
    <cfRule type="iconSet" priority="15">
      <iconSet iconSet="3Symbols">
        <cfvo type="percent" val="0"/>
        <cfvo type="percent" val="33"/>
        <cfvo type="percent" val="67"/>
      </iconSet>
    </cfRule>
    <cfRule type="dataBar" priority="16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{43D06516-4A3D-450F-9ECC-9DCE6CACF46E}</x14:id>
        </ext>
      </extLst>
    </cfRule>
  </conditionalFormatting>
  <conditionalFormatting sqref="B17">
    <cfRule type="iconSet" priority="13">
      <iconSet iconSet="3Symbols">
        <cfvo type="percent" val="0"/>
        <cfvo type="percent" val="33"/>
        <cfvo type="percent" val="67"/>
      </iconSet>
    </cfRule>
    <cfRule type="dataBar" priority="14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{753DF22F-A7D2-4A18-8157-D84EA7A59D77}</x14:id>
        </ext>
      </extLst>
    </cfRule>
  </conditionalFormatting>
  <conditionalFormatting sqref="C18:E18">
    <cfRule type="iconSet" priority="11">
      <iconSet iconSet="3Symbols">
        <cfvo type="percent" val="0"/>
        <cfvo type="percent" val="33"/>
        <cfvo type="percent" val="67"/>
      </iconSet>
    </cfRule>
    <cfRule type="dataBar" priority="1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{20810907-239B-4250-8786-7CD80D7E434A}</x14:id>
        </ext>
      </extLst>
    </cfRule>
  </conditionalFormatting>
  <conditionalFormatting sqref="B39">
    <cfRule type="iconSet" priority="9">
      <iconSet iconSet="3Symbols">
        <cfvo type="percent" val="0"/>
        <cfvo type="percent" val="33"/>
        <cfvo type="percent" val="67"/>
      </iconSet>
    </cfRule>
    <cfRule type="dataBar" priority="10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{EFE6BDDB-5842-4B05-9C82-B3F5C1DB8061}</x14:id>
        </ext>
      </extLst>
    </cfRule>
  </conditionalFormatting>
  <conditionalFormatting sqref="B22:B32">
    <cfRule type="iconSet" priority="7">
      <iconSet iconSet="3Symbols">
        <cfvo type="percent" val="0"/>
        <cfvo type="percent" val="33"/>
        <cfvo type="percent" val="67"/>
      </iconSet>
    </cfRule>
    <cfRule type="dataBar" priority="8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{CD6F2964-4526-4BE4-8EA6-222A10BCF842}</x14:id>
        </ext>
      </extLst>
    </cfRule>
  </conditionalFormatting>
  <conditionalFormatting sqref="B33:B37">
    <cfRule type="iconSet" priority="5">
      <iconSet iconSet="3Symbols">
        <cfvo type="percent" val="0"/>
        <cfvo type="percent" val="33"/>
        <cfvo type="percent" val="67"/>
      </iconSet>
    </cfRule>
    <cfRule type="dataBar" priority="6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{1BB3C1F6-35F5-494E-B771-E5596ABBCE42}</x14:id>
        </ext>
      </extLst>
    </cfRule>
  </conditionalFormatting>
  <conditionalFormatting sqref="B38">
    <cfRule type="iconSet" priority="3">
      <iconSet iconSet="3Symbols">
        <cfvo type="percent" val="0"/>
        <cfvo type="percent" val="33"/>
        <cfvo type="percent" val="67"/>
      </iconSet>
    </cfRule>
    <cfRule type="dataBar" priority="4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{C947E4A8-B35E-4F6A-8342-73521ED6A9FE}</x14:id>
        </ext>
      </extLst>
    </cfRule>
  </conditionalFormatting>
  <conditionalFormatting sqref="C38:D39">
    <cfRule type="iconSet" priority="1">
      <iconSet iconSet="3Symbols">
        <cfvo type="percent" val="0"/>
        <cfvo type="percent" val="33"/>
        <cfvo type="percent" val="67"/>
      </iconSet>
    </cfRule>
    <cfRule type="dataBar" priority="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{B2298761-7C57-473E-9A04-DD57991FC812}</x14:id>
        </ext>
      </extLst>
    </cfRule>
  </conditionalFormatting>
  <conditionalFormatting sqref="B2:B11">
    <cfRule type="iconSet" priority="21">
      <iconSet iconSet="3Symbols">
        <cfvo type="percent" val="0"/>
        <cfvo type="percent" val="33"/>
        <cfvo type="percent" val="67"/>
      </iconSet>
    </cfRule>
    <cfRule type="dataBar" priority="2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{2FDA3D1A-F60B-4189-991F-7B7D008DD4E4}</x14:id>
        </ext>
      </extLst>
    </cfRule>
  </conditionalFormatting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CCC98247-E92A-4B50-BA19-59888B7839EC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B18</xm:sqref>
        </x14:conditionalFormatting>
        <x14:conditionalFormatting xmlns:xm="http://schemas.microsoft.com/office/excel/2006/main">
          <x14:cfRule type="dataBar" id="{43D06516-4A3D-450F-9ECC-9DCE6CACF46E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B12:B16</xm:sqref>
        </x14:conditionalFormatting>
        <x14:conditionalFormatting xmlns:xm="http://schemas.microsoft.com/office/excel/2006/main">
          <x14:cfRule type="dataBar" id="{753DF22F-A7D2-4A18-8157-D84EA7A59D77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B17</xm:sqref>
        </x14:conditionalFormatting>
        <x14:conditionalFormatting xmlns:xm="http://schemas.microsoft.com/office/excel/2006/main">
          <x14:cfRule type="dataBar" id="{20810907-239B-4250-8786-7CD80D7E434A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C18:E18</xm:sqref>
        </x14:conditionalFormatting>
        <x14:conditionalFormatting xmlns:xm="http://schemas.microsoft.com/office/excel/2006/main">
          <x14:cfRule type="dataBar" id="{EFE6BDDB-5842-4B05-9C82-B3F5C1DB8061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B39</xm:sqref>
        </x14:conditionalFormatting>
        <x14:conditionalFormatting xmlns:xm="http://schemas.microsoft.com/office/excel/2006/main">
          <x14:cfRule type="dataBar" id="{CD6F2964-4526-4BE4-8EA6-222A10BCF842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B22:B32</xm:sqref>
        </x14:conditionalFormatting>
        <x14:conditionalFormatting xmlns:xm="http://schemas.microsoft.com/office/excel/2006/main">
          <x14:cfRule type="dataBar" id="{1BB3C1F6-35F5-494E-B771-E5596ABBCE42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B33:B37</xm:sqref>
        </x14:conditionalFormatting>
        <x14:conditionalFormatting xmlns:xm="http://schemas.microsoft.com/office/excel/2006/main">
          <x14:cfRule type="dataBar" id="{C947E4A8-B35E-4F6A-8342-73521ED6A9FE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B38</xm:sqref>
        </x14:conditionalFormatting>
        <x14:conditionalFormatting xmlns:xm="http://schemas.microsoft.com/office/excel/2006/main">
          <x14:cfRule type="dataBar" id="{B2298761-7C57-473E-9A04-DD57991FC812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C38:D39</xm:sqref>
        </x14:conditionalFormatting>
        <x14:conditionalFormatting xmlns:xm="http://schemas.microsoft.com/office/excel/2006/main">
          <x14:cfRule type="dataBar" id="{2FDA3D1A-F60B-4189-991F-7B7D008DD4E4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B2:B11</xm:sqref>
        </x14:conditionalFormatting>
      </x14:conditionalFormatting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63C605-A536-48B3-928B-7FD23C24F1B4}">
  <dimension ref="A1:W46"/>
  <sheetViews>
    <sheetView topLeftCell="A49" zoomScaleNormal="100" workbookViewId="0">
      <selection activeCell="B23" sqref="B23"/>
    </sheetView>
  </sheetViews>
  <sheetFormatPr defaultRowHeight="15"/>
  <cols>
    <col min="1" max="1" width="4.875" style="91" customWidth="1"/>
    <col min="2" max="2" width="19.125" style="91" customWidth="1"/>
    <col min="3" max="3" width="14.75" style="91" customWidth="1"/>
    <col min="4" max="4" width="15" style="91" customWidth="1"/>
    <col min="5" max="5" width="14.75" style="91" customWidth="1"/>
    <col min="6" max="6" width="16.5" style="91" customWidth="1"/>
    <col min="7" max="7" width="15.75" style="91" customWidth="1"/>
    <col min="8" max="8" width="14.75" style="91" customWidth="1"/>
    <col min="9" max="9" width="16.75" style="91" customWidth="1"/>
    <col min="10" max="10" width="11.625" style="91" customWidth="1"/>
    <col min="11" max="11" width="10.75" style="91" customWidth="1"/>
    <col min="12" max="12" width="12.5" style="91" customWidth="1"/>
    <col min="13" max="13" width="10.75" style="91" customWidth="1"/>
    <col min="14" max="15" width="9" style="91"/>
    <col min="16" max="16" width="15.75" style="91" customWidth="1"/>
    <col min="17" max="18" width="9" style="91"/>
    <col min="19" max="19" width="20.375" style="91" customWidth="1"/>
    <col min="20" max="16384" width="9" style="91"/>
  </cols>
  <sheetData>
    <row r="1" spans="1:23" ht="15.75" thickBot="1"/>
    <row r="2" spans="1:23" ht="39" thickBot="1">
      <c r="B2" s="142" t="s">
        <v>194</v>
      </c>
      <c r="C2" s="143" t="str">
        <f>+ИсхФин!C4</f>
        <v>ООО МАРС</v>
      </c>
      <c r="D2" s="143" t="str">
        <f>+ИсхФин!C5</f>
        <v>ООО «МОН'ДЭЛИС РУСЬ»</v>
      </c>
      <c r="E2" s="143" t="str">
        <f>+ИсхФин!C6</f>
        <v>ЗАО «Ферреро Руссия»</v>
      </c>
      <c r="F2" s="125" t="str">
        <f>+ИсхФин!C7</f>
        <v>ООО «КДВ ВОРОНЕЖ»</v>
      </c>
      <c r="G2" s="126" t="str">
        <f>+ИсхФин!C8</f>
        <v>ОАО «Кондитерский концерн Бабаевский</v>
      </c>
      <c r="H2" s="91" t="str">
        <f>+ИсхФин!C9</f>
        <v>ООО «Зеленые линии»</v>
      </c>
      <c r="I2" s="91" t="str">
        <f>+ИсхФин!C10</f>
        <v>ООО «Кондитерская фабрика «ПОБЕДА»</v>
      </c>
      <c r="J2" s="91" t="str">
        <f>+ИсхФин!C11</f>
        <v>ООО «КОНДИТЕРСКИЙ КОМБИНАТ «ОЗЕРСКИЙ СУВЕНИР»</v>
      </c>
      <c r="K2" s="91" t="str">
        <f>+ИсхФин!C12</f>
        <v>ООО «Кондитерское объединение «Славянка»</v>
      </c>
      <c r="L2" s="91" t="str">
        <f>+ИсхФин!C13</f>
        <v>ОАО «Воронежская кондитерская фабрика»</v>
      </c>
      <c r="M2" s="91" t="str">
        <f>+ИсхФин!C14</f>
        <v>АО «Славянка плюс»</v>
      </c>
      <c r="N2" s="91" t="str">
        <f>+ИсхФин!C15</f>
        <v>ООО «Сладкая Слобода»</v>
      </c>
      <c r="O2" s="91" t="str">
        <f>+ИсхФин!C16</f>
        <v>ЗАО Фирма «Инфорум-Пром»</v>
      </c>
      <c r="P2" s="91" t="str">
        <f>+ИсхФин!C17</f>
        <v>ЗАО «СОРМОВСКАЯ КОНДИТЕРСКАЯ ФАБРИКА»</v>
      </c>
      <c r="Q2" s="91" t="str">
        <f>ИсхФин!C19</f>
        <v>АО «Славянка-люкс»</v>
      </c>
      <c r="R2" s="90" t="str">
        <f>ИсхФин!C20</f>
        <v>ООО «Кондитерская фабрика «Волжанка»</v>
      </c>
      <c r="S2" s="91" t="str">
        <f>+ИсхФин!C21</f>
        <v>ОАО «Кондитерская фирма «ТАКФ»</v>
      </c>
      <c r="T2" s="91" t="str">
        <f>ИсхФин!C22</f>
        <v>АО «Кондитерская фабрика «Славянка»</v>
      </c>
      <c r="U2" s="91" t="str">
        <f>ИсхФин!C23</f>
        <v>ОАО Южуралкондитер</v>
      </c>
      <c r="V2" s="91" t="str">
        <f>ИсхФин!C24</f>
        <v>ООО ТОРГОВАЯ КОМПАНИЯ «КОНДИТЕР ПРОФИ»</v>
      </c>
      <c r="W2" s="91" t="str">
        <f>ИсхФин!C24</f>
        <v>ООО ТОРГОВАЯ КОМПАНИЯ «КОНДИТЕР ПРОФИ»</v>
      </c>
    </row>
    <row r="3" spans="1:23" ht="22.5" customHeight="1">
      <c r="A3" s="160"/>
      <c r="B3" s="144" t="s">
        <v>107</v>
      </c>
      <c r="C3" s="145" t="str">
        <f>C26</f>
        <v>Торговые марки, шт.</v>
      </c>
      <c r="D3" s="169" t="str">
        <f>D26</f>
        <v>Количество персонала (чел.)</v>
      </c>
      <c r="E3" s="146" t="s">
        <v>195</v>
      </c>
      <c r="F3" s="131"/>
      <c r="G3" s="131"/>
    </row>
    <row r="4" spans="1:23" ht="22.5" customHeight="1">
      <c r="A4" s="160">
        <v>1</v>
      </c>
      <c r="B4" s="144" t="str">
        <f>+C2</f>
        <v>ООО МАРС</v>
      </c>
      <c r="C4" s="145">
        <f>C27</f>
        <v>134</v>
      </c>
      <c r="D4" s="169">
        <f>D27</f>
        <v>7537</v>
      </c>
      <c r="E4" s="155">
        <f>+ИсхФин!D4</f>
        <v>139536</v>
      </c>
      <c r="F4" s="131">
        <v>1</v>
      </c>
      <c r="G4" s="131"/>
    </row>
    <row r="5" spans="1:23" ht="22.5" customHeight="1">
      <c r="A5" s="160">
        <v>2</v>
      </c>
      <c r="B5" s="144" t="str">
        <f>+D2</f>
        <v>ООО «МОН'ДЭЛИС РУСЬ»</v>
      </c>
      <c r="C5" s="145">
        <v>248</v>
      </c>
      <c r="D5" s="169">
        <f t="shared" ref="D5:D17" si="0">D28</f>
        <v>5698</v>
      </c>
      <c r="E5" s="155">
        <f>+ИсхФин!D5</f>
        <v>59435</v>
      </c>
      <c r="F5" s="131">
        <v>1</v>
      </c>
      <c r="G5" s="131"/>
    </row>
    <row r="6" spans="1:23" ht="22.5" customHeight="1">
      <c r="A6" s="160">
        <v>3</v>
      </c>
      <c r="B6" s="144" t="str">
        <f>+E2</f>
        <v>ЗАО «Ферреро Руссия»</v>
      </c>
      <c r="C6" s="145">
        <v>2</v>
      </c>
      <c r="D6" s="169">
        <f t="shared" si="0"/>
        <v>4389</v>
      </c>
      <c r="E6" s="155">
        <f>+ИсхФин!D6</f>
        <v>41914</v>
      </c>
      <c r="F6" s="131">
        <v>1</v>
      </c>
      <c r="G6" s="131"/>
    </row>
    <row r="7" spans="1:23" ht="22.5" customHeight="1">
      <c r="A7" s="160">
        <v>4</v>
      </c>
      <c r="B7" s="144" t="str">
        <f>+F2</f>
        <v>ООО «КДВ ВОРОНЕЖ»</v>
      </c>
      <c r="C7" s="145">
        <v>74</v>
      </c>
      <c r="D7" s="169">
        <f t="shared" si="0"/>
        <v>3255</v>
      </c>
      <c r="E7" s="155">
        <f>+ИсхФин!D7</f>
        <v>29877</v>
      </c>
      <c r="F7" s="131">
        <v>1</v>
      </c>
      <c r="G7" s="131"/>
    </row>
    <row r="8" spans="1:23" ht="22.5" customHeight="1">
      <c r="A8" s="160">
        <v>5</v>
      </c>
      <c r="B8" s="144" t="str">
        <f>+G2</f>
        <v>ОАО «Кондитерский концерн Бабаевский</v>
      </c>
      <c r="C8" s="145">
        <f>C31</f>
        <v>42</v>
      </c>
      <c r="D8" s="169">
        <f t="shared" si="0"/>
        <v>824</v>
      </c>
      <c r="E8" s="155">
        <f>+ИсхФин!D8</f>
        <v>9344</v>
      </c>
      <c r="F8" s="131">
        <v>2</v>
      </c>
      <c r="G8" s="131"/>
    </row>
    <row r="9" spans="1:23" ht="22.5" customHeight="1">
      <c r="A9" s="160">
        <v>6</v>
      </c>
      <c r="B9" s="144" t="str">
        <f>+H2</f>
        <v>ООО «Зеленые линии»</v>
      </c>
      <c r="C9" s="145">
        <v>29</v>
      </c>
      <c r="D9" s="169">
        <f t="shared" si="0"/>
        <v>755</v>
      </c>
      <c r="E9" s="155">
        <f>+ИсхФин!D9</f>
        <v>7092</v>
      </c>
      <c r="F9" s="131">
        <v>2</v>
      </c>
      <c r="G9" s="131"/>
    </row>
    <row r="10" spans="1:23" ht="22.5" customHeight="1">
      <c r="A10" s="160">
        <v>7</v>
      </c>
      <c r="B10" s="144" t="str">
        <f>+I2</f>
        <v>ООО «Кондитерская фабрика «ПОБЕДА»</v>
      </c>
      <c r="C10" s="145">
        <v>86</v>
      </c>
      <c r="D10" s="169">
        <f t="shared" si="0"/>
        <v>861</v>
      </c>
      <c r="E10" s="155">
        <f>+ИсхФин!D10</f>
        <v>4722</v>
      </c>
      <c r="F10" s="131">
        <v>2</v>
      </c>
      <c r="G10" s="131"/>
    </row>
    <row r="11" spans="1:23" ht="33.75" customHeight="1">
      <c r="A11" s="160">
        <v>8</v>
      </c>
      <c r="B11" s="144" t="str">
        <f>+J2</f>
        <v>ООО «КОНДИТЕРСКИЙ КОМБИНАТ «ОЗЕРСКИЙ СУВЕНИР»</v>
      </c>
      <c r="C11" s="145">
        <v>57</v>
      </c>
      <c r="D11" s="169">
        <f t="shared" si="0"/>
        <v>859</v>
      </c>
      <c r="E11" s="155">
        <f>+ИсхФин!D11</f>
        <v>4201</v>
      </c>
      <c r="F11" s="131">
        <v>2</v>
      </c>
      <c r="G11" s="131"/>
    </row>
    <row r="12" spans="1:23" ht="36.75" customHeight="1">
      <c r="A12" s="160">
        <v>9</v>
      </c>
      <c r="B12" s="144" t="str">
        <f>+K2</f>
        <v>ООО «Кондитерское объединение «Славянка»</v>
      </c>
      <c r="C12" s="145">
        <v>9</v>
      </c>
      <c r="D12" s="169">
        <f t="shared" si="0"/>
        <v>223</v>
      </c>
      <c r="E12" s="155">
        <f>+ИсхФин!D12</f>
        <v>3124</v>
      </c>
      <c r="F12" s="131">
        <v>2</v>
      </c>
      <c r="G12" s="131"/>
    </row>
    <row r="13" spans="1:23" ht="22.5" customHeight="1">
      <c r="A13" s="160">
        <v>10</v>
      </c>
      <c r="B13" s="144" t="str">
        <f>+L2</f>
        <v>ОАО «Воронежская кондитерская фабрика»</v>
      </c>
      <c r="C13" s="145">
        <v>26</v>
      </c>
      <c r="D13" s="169">
        <f t="shared" si="0"/>
        <v>1457</v>
      </c>
      <c r="E13" s="155">
        <f>+ИсхФин!D13</f>
        <v>3047</v>
      </c>
      <c r="F13" s="131">
        <v>2</v>
      </c>
      <c r="G13" s="131"/>
    </row>
    <row r="14" spans="1:23" ht="22.5" customHeight="1">
      <c r="A14" s="160">
        <v>11</v>
      </c>
      <c r="B14" s="144" t="str">
        <f>+M2</f>
        <v>АО «Славянка плюс»</v>
      </c>
      <c r="C14" s="145">
        <v>55</v>
      </c>
      <c r="D14" s="169">
        <f t="shared" si="0"/>
        <v>924</v>
      </c>
      <c r="E14" s="155">
        <f>+ИсхФин!D14</f>
        <v>3030</v>
      </c>
      <c r="F14" s="131">
        <v>2</v>
      </c>
      <c r="G14" s="131"/>
    </row>
    <row r="15" spans="1:23" ht="22.5" customHeight="1">
      <c r="A15" s="160">
        <v>12</v>
      </c>
      <c r="B15" s="144" t="str">
        <f>+N2</f>
        <v>ООО «Сладкая Слобода»</v>
      </c>
      <c r="C15" s="145" t="s">
        <v>7</v>
      </c>
      <c r="D15" s="169">
        <f t="shared" si="0"/>
        <v>892</v>
      </c>
      <c r="E15" s="155">
        <f>+ИсхФин!D15</f>
        <v>2815</v>
      </c>
      <c r="F15" s="131">
        <v>4</v>
      </c>
      <c r="G15" s="131"/>
    </row>
    <row r="16" spans="1:23" ht="22.5" customHeight="1">
      <c r="A16" s="160">
        <v>13</v>
      </c>
      <c r="B16" s="144" t="str">
        <f>+O2</f>
        <v>ЗАО Фирма «Инфорум-Пром»</v>
      </c>
      <c r="C16" s="145">
        <f>C39</f>
        <v>6</v>
      </c>
      <c r="D16" s="169">
        <f t="shared" si="0"/>
        <v>28</v>
      </c>
      <c r="E16" s="155">
        <f>+ИсхФин!D16</f>
        <v>2730</v>
      </c>
      <c r="F16" s="131">
        <v>4</v>
      </c>
      <c r="G16" s="131"/>
    </row>
    <row r="17" spans="1:12" ht="22.5" customHeight="1">
      <c r="A17" s="160">
        <v>14</v>
      </c>
      <c r="B17" s="144" t="str">
        <f>+P2</f>
        <v>ЗАО «СОРМОВСКАЯ КОНДИТЕРСКАЯ ФАБРИКА»</v>
      </c>
      <c r="C17" s="145">
        <f>C40</f>
        <v>21</v>
      </c>
      <c r="D17" s="169">
        <f t="shared" si="0"/>
        <v>1041</v>
      </c>
      <c r="E17" s="155">
        <f>+ИсхФин!D17</f>
        <v>2702</v>
      </c>
      <c r="F17" s="131">
        <v>3</v>
      </c>
      <c r="G17" s="131"/>
    </row>
    <row r="18" spans="1:12" ht="22.5" customHeight="1">
      <c r="A18" s="160">
        <v>15</v>
      </c>
      <c r="B18" s="144" t="str">
        <f>Q2</f>
        <v>АО «Славянка-люкс»</v>
      </c>
      <c r="C18" s="145">
        <f t="shared" ref="C18:D18" si="1">C41</f>
        <v>45</v>
      </c>
      <c r="D18" s="145">
        <f t="shared" si="1"/>
        <v>923</v>
      </c>
      <c r="E18" s="155">
        <f>ИсхФин!D19</f>
        <v>2555</v>
      </c>
      <c r="F18" s="131">
        <v>3</v>
      </c>
      <c r="G18" s="131"/>
    </row>
    <row r="19" spans="1:12" ht="22.5" customHeight="1">
      <c r="A19" s="160">
        <v>16</v>
      </c>
      <c r="B19" s="170" t="str">
        <f>R2</f>
        <v>ООО «Кондитерская фабрика «Волжанка»</v>
      </c>
      <c r="C19" s="145">
        <f t="shared" ref="C19:D19" si="2">C42</f>
        <v>11</v>
      </c>
      <c r="D19" s="145">
        <f t="shared" si="2"/>
        <v>589</v>
      </c>
      <c r="E19" s="155">
        <f>ИсхФин!D20</f>
        <v>2355</v>
      </c>
      <c r="F19" s="131">
        <v>3</v>
      </c>
      <c r="G19" s="131"/>
    </row>
    <row r="20" spans="1:12" ht="22.5" customHeight="1">
      <c r="A20" s="160">
        <v>17</v>
      </c>
      <c r="B20" s="144" t="str">
        <f>S2</f>
        <v>ОАО «Кондитерская фирма «ТАКФ»</v>
      </c>
      <c r="C20" s="145">
        <f t="shared" ref="C20:D20" si="3">C43</f>
        <v>11</v>
      </c>
      <c r="D20" s="145">
        <f t="shared" si="3"/>
        <v>614</v>
      </c>
      <c r="E20" s="155">
        <f>ИсхФин!D21</f>
        <v>2042</v>
      </c>
      <c r="F20" s="131">
        <v>3</v>
      </c>
      <c r="G20" s="131"/>
    </row>
    <row r="21" spans="1:12" ht="22.5" customHeight="1">
      <c r="A21" s="160">
        <v>18</v>
      </c>
      <c r="B21" s="144" t="str">
        <f>T2</f>
        <v>АО «Кондитерская фабрика «Славянка»</v>
      </c>
      <c r="C21" s="145">
        <v>1</v>
      </c>
      <c r="D21" s="145">
        <f t="shared" ref="D21" si="4">D44</f>
        <v>464</v>
      </c>
      <c r="E21" s="155">
        <f>ИсхФин!D22</f>
        <v>2031</v>
      </c>
      <c r="F21" s="131">
        <v>4</v>
      </c>
      <c r="G21" s="131"/>
    </row>
    <row r="22" spans="1:12" ht="22.5" customHeight="1">
      <c r="A22" s="160">
        <v>19</v>
      </c>
      <c r="B22" s="144" t="str">
        <f>U2</f>
        <v>ОАО Южуралкондитер</v>
      </c>
      <c r="C22" s="145">
        <f t="shared" ref="C22:D22" si="5">C45</f>
        <v>7</v>
      </c>
      <c r="D22" s="145">
        <f t="shared" si="5"/>
        <v>674</v>
      </c>
      <c r="E22" s="155">
        <f>ИсхФин!D23</f>
        <v>1929</v>
      </c>
      <c r="F22" s="131">
        <v>3</v>
      </c>
      <c r="G22" s="131"/>
      <c r="H22" s="91">
        <v>100</v>
      </c>
      <c r="I22" s="91">
        <v>23.31</v>
      </c>
      <c r="J22" s="91">
        <f>+H22-I22</f>
        <v>76.69</v>
      </c>
      <c r="K22" s="91">
        <v>8.48</v>
      </c>
      <c r="L22" s="91">
        <f>J22-K22</f>
        <v>68.209999999999994</v>
      </c>
    </row>
    <row r="23" spans="1:12" ht="36" customHeight="1">
      <c r="A23" s="160">
        <v>20</v>
      </c>
      <c r="B23" s="144" t="str">
        <f>+V2</f>
        <v>ООО ТОРГОВАЯ КОМПАНИЯ «КОНДИТЕР ПРОФИ»</v>
      </c>
      <c r="C23" s="145">
        <f t="shared" ref="C23:D23" si="6">C46</f>
        <v>17</v>
      </c>
      <c r="D23" s="145">
        <f t="shared" si="6"/>
        <v>28</v>
      </c>
      <c r="E23" s="155">
        <f>ИсхФин!D24</f>
        <v>1328</v>
      </c>
      <c r="F23" s="131">
        <v>4</v>
      </c>
      <c r="G23" s="131"/>
    </row>
    <row r="24" spans="1:12" ht="22.5" customHeight="1">
      <c r="B24" s="127"/>
      <c r="C24" s="128"/>
      <c r="D24" s="129"/>
      <c r="E24" s="154"/>
      <c r="F24" s="131"/>
      <c r="G24" s="131"/>
    </row>
    <row r="25" spans="1:12" ht="22.5" customHeight="1" thickBot="1">
      <c r="B25" s="127"/>
      <c r="C25" s="131"/>
      <c r="D25" s="131"/>
      <c r="E25" s="130"/>
      <c r="F25" s="131"/>
      <c r="G25" s="131"/>
    </row>
    <row r="26" spans="1:12" ht="21" customHeight="1" thickBot="1">
      <c r="A26" s="132" t="s">
        <v>196</v>
      </c>
      <c r="B26" s="133" t="s">
        <v>107</v>
      </c>
      <c r="C26" s="133" t="s">
        <v>225</v>
      </c>
      <c r="D26" s="134" t="s">
        <v>227</v>
      </c>
      <c r="E26" s="135" t="s">
        <v>226</v>
      </c>
      <c r="F26" s="131"/>
      <c r="G26" s="131"/>
    </row>
    <row r="27" spans="1:12" ht="16.5" thickBot="1">
      <c r="A27" s="136">
        <v>1</v>
      </c>
      <c r="B27" s="76" t="str">
        <f>C2</f>
        <v>ООО МАРС</v>
      </c>
      <c r="C27" s="137">
        <v>134</v>
      </c>
      <c r="D27" s="122">
        <v>7537</v>
      </c>
      <c r="E27" s="137">
        <v>21</v>
      </c>
    </row>
    <row r="28" spans="1:12" ht="30.75" thickBot="1">
      <c r="A28" s="136">
        <v>2</v>
      </c>
      <c r="B28" s="76" t="str">
        <f>D2</f>
        <v>ООО «МОН'ДЭЛИС РУСЬ»</v>
      </c>
      <c r="C28" s="137">
        <v>248</v>
      </c>
      <c r="D28" s="123">
        <v>5698</v>
      </c>
      <c r="E28" s="137">
        <v>20</v>
      </c>
    </row>
    <row r="29" spans="1:12" ht="30.75" thickBot="1">
      <c r="A29" s="136">
        <v>3</v>
      </c>
      <c r="B29" s="76" t="str">
        <f>E2</f>
        <v>ЗАО «Ферреро Руссия»</v>
      </c>
      <c r="C29" s="137">
        <v>171</v>
      </c>
      <c r="D29" s="123">
        <v>4389</v>
      </c>
      <c r="E29" s="137">
        <v>4</v>
      </c>
    </row>
    <row r="30" spans="1:12" ht="30.75" thickBot="1">
      <c r="A30" s="136">
        <v>4</v>
      </c>
      <c r="B30" s="76" t="str">
        <f>F2</f>
        <v>ООО «КДВ ВОРОНЕЖ»</v>
      </c>
      <c r="C30" s="137">
        <v>74</v>
      </c>
      <c r="D30" s="123">
        <v>3255</v>
      </c>
      <c r="E30" s="137">
        <v>18</v>
      </c>
    </row>
    <row r="31" spans="1:12" ht="30.75" thickBot="1">
      <c r="A31" s="136">
        <v>5</v>
      </c>
      <c r="B31" s="76" t="str">
        <f>G2</f>
        <v>ОАО «Кондитерский концерн Бабаевский</v>
      </c>
      <c r="C31" s="137">
        <v>42</v>
      </c>
      <c r="D31" s="123">
        <v>824</v>
      </c>
      <c r="E31" s="137">
        <v>11</v>
      </c>
    </row>
    <row r="32" spans="1:12" ht="16.5" thickBot="1">
      <c r="A32" s="136">
        <v>6</v>
      </c>
      <c r="B32" s="76" t="str">
        <f>H2</f>
        <v>ООО «Зеленые линии»</v>
      </c>
      <c r="C32" s="137">
        <v>29</v>
      </c>
      <c r="D32" s="123">
        <v>755</v>
      </c>
      <c r="E32" s="137">
        <v>31</v>
      </c>
    </row>
    <row r="33" spans="1:5" ht="30.75" thickBot="1">
      <c r="A33" s="136">
        <v>7</v>
      </c>
      <c r="B33" s="76" t="str">
        <f>I2</f>
        <v>ООО «Кондитерская фабрика «ПОБЕДА»</v>
      </c>
      <c r="C33" s="137">
        <v>86</v>
      </c>
      <c r="D33" s="123">
        <v>861</v>
      </c>
      <c r="E33" s="137">
        <v>20</v>
      </c>
    </row>
    <row r="34" spans="1:5" ht="52.5" customHeight="1" thickBot="1">
      <c r="A34" s="136">
        <v>8</v>
      </c>
      <c r="B34" s="76" t="str">
        <f>J2</f>
        <v>ООО «КОНДИТЕРСКИЙ КОМБИНАТ «ОЗЕРСКИЙ СУВЕНИР»</v>
      </c>
      <c r="C34" s="138">
        <v>57</v>
      </c>
      <c r="D34" s="123">
        <v>859</v>
      </c>
      <c r="E34" s="139">
        <v>4</v>
      </c>
    </row>
    <row r="35" spans="1:5" ht="48.75" customHeight="1" thickBot="1">
      <c r="A35" s="136">
        <v>9</v>
      </c>
      <c r="B35" s="76" t="str">
        <f>K2</f>
        <v>ООО «Кондитерское объединение «Славянка»</v>
      </c>
      <c r="C35" s="137" t="s">
        <v>7</v>
      </c>
      <c r="D35" s="123">
        <v>223</v>
      </c>
      <c r="E35" s="137">
        <v>17</v>
      </c>
    </row>
    <row r="36" spans="1:5" ht="45.75" thickBot="1">
      <c r="A36" s="136">
        <v>10</v>
      </c>
      <c r="B36" s="76" t="str">
        <f>L2</f>
        <v>ОАО «Воронежская кондитерская фабрика»</v>
      </c>
      <c r="C36" s="137">
        <v>26</v>
      </c>
      <c r="D36" s="123">
        <v>1457</v>
      </c>
      <c r="E36" s="137">
        <v>9</v>
      </c>
    </row>
    <row r="37" spans="1:5" ht="16.5" thickBot="1">
      <c r="A37" s="136">
        <v>11</v>
      </c>
      <c r="B37" s="76" t="str">
        <f>M2</f>
        <v>АО «Славянка плюс»</v>
      </c>
      <c r="C37" s="137">
        <v>55</v>
      </c>
      <c r="D37" s="123">
        <v>924</v>
      </c>
      <c r="E37" s="137">
        <v>5</v>
      </c>
    </row>
    <row r="38" spans="1:5" ht="21" customHeight="1" thickBot="1">
      <c r="A38" s="136">
        <v>12</v>
      </c>
      <c r="B38" s="76" t="str">
        <f>N2</f>
        <v>ООО «Сладкая Слобода»</v>
      </c>
      <c r="C38" s="137">
        <v>0</v>
      </c>
      <c r="D38" s="123">
        <v>892</v>
      </c>
      <c r="E38" s="137">
        <v>19</v>
      </c>
    </row>
    <row r="39" spans="1:5" ht="23.25" customHeight="1" thickBot="1">
      <c r="A39" s="136">
        <v>13</v>
      </c>
      <c r="B39" s="76" t="str">
        <f>O2</f>
        <v>ЗАО Фирма «Инфорум-Пром»</v>
      </c>
      <c r="C39" s="137">
        <v>6</v>
      </c>
      <c r="D39" s="123">
        <v>28</v>
      </c>
      <c r="E39" s="137">
        <v>28</v>
      </c>
    </row>
    <row r="40" spans="1:5" ht="60.75" thickBot="1">
      <c r="A40" s="157">
        <v>14</v>
      </c>
      <c r="B40" s="158" t="str">
        <f>B17</f>
        <v>ЗАО «СОРМОВСКАЯ КОНДИТЕРСКАЯ ФАБРИКА»</v>
      </c>
      <c r="C40" s="159">
        <v>21</v>
      </c>
      <c r="D40" s="123">
        <v>1041</v>
      </c>
      <c r="E40" s="159">
        <v>7</v>
      </c>
    </row>
    <row r="41" spans="1:5" ht="16.5" thickBot="1">
      <c r="A41" s="160">
        <f>A18</f>
        <v>15</v>
      </c>
      <c r="B41" s="161" t="str">
        <f t="shared" ref="B41:B46" si="7">B18</f>
        <v>АО «Славянка-люкс»</v>
      </c>
      <c r="C41" s="160">
        <v>45</v>
      </c>
      <c r="D41" s="123">
        <v>923</v>
      </c>
      <c r="E41" s="160">
        <v>5</v>
      </c>
    </row>
    <row r="42" spans="1:5" ht="30.75" thickBot="1">
      <c r="A42" s="160">
        <f>A19</f>
        <v>16</v>
      </c>
      <c r="B42" s="161" t="str">
        <f t="shared" si="7"/>
        <v>ООО «Кондитерская фабрика «Волжанка»</v>
      </c>
      <c r="C42" s="160">
        <v>11</v>
      </c>
      <c r="D42" s="123">
        <v>589</v>
      </c>
      <c r="E42" s="160">
        <v>5</v>
      </c>
    </row>
    <row r="43" spans="1:5" ht="30.75" thickBot="1">
      <c r="A43" s="160">
        <f t="shared" ref="A43:A46" si="8">A20</f>
        <v>17</v>
      </c>
      <c r="B43" s="161" t="str">
        <f t="shared" si="7"/>
        <v>ОАО «Кондитерская фирма «ТАКФ»</v>
      </c>
      <c r="C43" s="160">
        <v>11</v>
      </c>
      <c r="D43" s="123">
        <v>614</v>
      </c>
      <c r="E43" s="160">
        <v>16</v>
      </c>
    </row>
    <row r="44" spans="1:5" ht="30.75" thickBot="1">
      <c r="A44" s="160">
        <f t="shared" si="8"/>
        <v>18</v>
      </c>
      <c r="B44" s="161" t="str">
        <f t="shared" si="7"/>
        <v>АО «Кондитерская фабрика «Славянка»</v>
      </c>
      <c r="C44" s="160">
        <v>0</v>
      </c>
      <c r="D44" s="123">
        <v>464</v>
      </c>
      <c r="E44" s="160">
        <v>15</v>
      </c>
    </row>
    <row r="45" spans="1:5" ht="30.75" thickBot="1">
      <c r="A45" s="160">
        <f t="shared" si="8"/>
        <v>19</v>
      </c>
      <c r="B45" s="161" t="str">
        <f t="shared" si="7"/>
        <v>ОАО Южуралкондитер</v>
      </c>
      <c r="C45" s="160">
        <v>7</v>
      </c>
      <c r="D45" s="123">
        <v>674</v>
      </c>
      <c r="E45" s="160">
        <v>9</v>
      </c>
    </row>
    <row r="46" spans="1:5" ht="60.75" thickBot="1">
      <c r="A46" s="160">
        <f t="shared" si="8"/>
        <v>20</v>
      </c>
      <c r="B46" s="161" t="str">
        <f t="shared" si="7"/>
        <v>ООО ТОРГОВАЯ КОМПАНИЯ «КОНДИТЕР ПРОФИ»</v>
      </c>
      <c r="C46" s="160">
        <v>17</v>
      </c>
      <c r="D46" s="123">
        <v>28</v>
      </c>
      <c r="E46" s="160">
        <v>9</v>
      </c>
    </row>
  </sheetData>
  <pageMargins left="0.7" right="0.7" top="0.75" bottom="0.75" header="0.3" footer="0.3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B3E0FC-FF50-4A0A-B9B4-DD8DEB77C6DA}">
  <dimension ref="A1:V51"/>
  <sheetViews>
    <sheetView topLeftCell="B35" zoomScale="75" zoomScaleNormal="75" workbookViewId="0">
      <selection activeCell="B9" sqref="B9:E29"/>
    </sheetView>
  </sheetViews>
  <sheetFormatPr defaultRowHeight="15"/>
  <cols>
    <col min="1" max="1" width="4.875" style="91" customWidth="1"/>
    <col min="2" max="2" width="22.625" style="91" customWidth="1"/>
    <col min="3" max="3" width="14.75" style="91" customWidth="1"/>
    <col min="4" max="4" width="15" style="91" customWidth="1"/>
    <col min="5" max="5" width="14.75" style="91" customWidth="1"/>
    <col min="6" max="6" width="16.5" style="91" customWidth="1"/>
    <col min="7" max="7" width="15.75" style="91" customWidth="1"/>
    <col min="8" max="8" width="14.75" style="91" customWidth="1"/>
    <col min="9" max="9" width="16.75" style="91" customWidth="1"/>
    <col min="10" max="10" width="11.625" style="91" customWidth="1"/>
    <col min="11" max="11" width="10.75" style="91" customWidth="1"/>
    <col min="12" max="12" width="12.5" style="91" customWidth="1"/>
    <col min="13" max="13" width="10.75" style="91" customWidth="1"/>
    <col min="14" max="16384" width="9" style="91"/>
  </cols>
  <sheetData>
    <row r="1" spans="1:22" ht="15.75" thickBot="1"/>
    <row r="2" spans="1:22" ht="39" thickBot="1">
      <c r="B2" s="124" t="s">
        <v>194</v>
      </c>
      <c r="C2" s="125" t="str">
        <f>+ИсхФин!C4</f>
        <v>ООО МАРС</v>
      </c>
      <c r="D2" s="125" t="str">
        <f>+ИсхФин!C5</f>
        <v>ООО «МОН'ДЭЛИС РУСЬ»</v>
      </c>
      <c r="E2" s="125" t="str">
        <f>+ИсхФин!C6</f>
        <v>ЗАО «Ферреро Руссия»</v>
      </c>
      <c r="F2" s="125" t="str">
        <f>+ИсхФин!C7</f>
        <v>ООО «КДВ ВОРОНЕЖ»</v>
      </c>
      <c r="G2" s="126" t="str">
        <f>+ИсхФин!C8</f>
        <v>ОАО «Кондитерский концерн Бабаевский</v>
      </c>
      <c r="H2" s="91" t="str">
        <f>+ИсхФин!C9</f>
        <v>ООО «Зеленые линии»</v>
      </c>
      <c r="I2" s="91" t="str">
        <f>+ИсхФин!C10</f>
        <v>ООО «Кондитерская фабрика «ПОБЕДА»</v>
      </c>
      <c r="J2" s="91" t="str">
        <f>+ИсхФин!C11</f>
        <v>ООО «КОНДИТЕРСКИЙ КОМБИНАТ «ОЗЕРСКИЙ СУВЕНИР»</v>
      </c>
      <c r="K2" s="91" t="str">
        <f>+ИсхФин!C12</f>
        <v>ООО «Кондитерское объединение «Славянка»</v>
      </c>
      <c r="L2" s="91" t="str">
        <f>+ИсхФин!C13</f>
        <v>ОАО «Воронежская кондитерская фабрика»</v>
      </c>
      <c r="M2" s="91" t="str">
        <f>+ИсхФин!C14</f>
        <v>АО «Славянка плюс»</v>
      </c>
      <c r="N2" s="91" t="str">
        <f>+ИсхФин!C15</f>
        <v>ООО «Сладкая Слобода»</v>
      </c>
      <c r="O2" s="91" t="str">
        <f>+ИсхФин!C16</f>
        <v>ЗАО Фирма «Инфорум-Пром»</v>
      </c>
      <c r="P2" s="91" t="str">
        <f>+ИсхФин!C17</f>
        <v>ЗАО «СОРМОВСКАЯ КОНДИТЕРСКАЯ ФАБРИКА»</v>
      </c>
      <c r="Q2" s="91" t="str">
        <f>ИсхФин!C19</f>
        <v>АО «Славянка-люкс»</v>
      </c>
      <c r="R2" s="90" t="str">
        <f>ИсхФин!C20</f>
        <v>ООО «Кондитерская фабрика «Волжанка»</v>
      </c>
      <c r="S2" s="91" t="str">
        <f>+ИсхФин!C21</f>
        <v>ОАО «Кондитерская фирма «ТАКФ»</v>
      </c>
      <c r="T2" s="91" t="str">
        <f>ИсхФин!C22</f>
        <v>АО «Кондитерская фабрика «Славянка»</v>
      </c>
      <c r="U2" s="91" t="str">
        <f>ИсхФин!C23</f>
        <v>ОАО Южуралкондитер</v>
      </c>
      <c r="V2" s="91" t="str">
        <f>ИсхФин!C24</f>
        <v>ООО ТОРГОВАЯ КОМПАНИЯ «КОНДИТЕР ПРОФИ»</v>
      </c>
    </row>
    <row r="3" spans="1:22" ht="36" customHeight="1" thickBot="1">
      <c r="B3" s="140" t="s">
        <v>197</v>
      </c>
      <c r="C3" s="141">
        <v>4</v>
      </c>
      <c r="D3" s="141">
        <v>3</v>
      </c>
      <c r="E3" s="141">
        <v>4</v>
      </c>
      <c r="F3" s="141">
        <v>3</v>
      </c>
      <c r="G3" s="141">
        <v>3.5</v>
      </c>
      <c r="H3" s="91">
        <v>4</v>
      </c>
    </row>
    <row r="4" spans="1:22" ht="51.75" thickBot="1">
      <c r="B4" s="140" t="s">
        <v>198</v>
      </c>
      <c r="C4" s="141">
        <v>5</v>
      </c>
      <c r="D4" s="141">
        <v>5</v>
      </c>
      <c r="E4" s="141">
        <v>4</v>
      </c>
      <c r="F4" s="141">
        <v>3</v>
      </c>
      <c r="G4" s="141">
        <v>4</v>
      </c>
    </row>
    <row r="5" spans="1:22" ht="26.25" thickBot="1">
      <c r="B5" s="140" t="s">
        <v>199</v>
      </c>
      <c r="C5" s="141">
        <v>5</v>
      </c>
      <c r="D5" s="141">
        <v>5</v>
      </c>
      <c r="E5" s="141">
        <v>5</v>
      </c>
      <c r="F5" s="141">
        <v>3</v>
      </c>
      <c r="G5" s="141">
        <v>3</v>
      </c>
    </row>
    <row r="6" spans="1:22" ht="39" thickBot="1">
      <c r="B6" s="140" t="s">
        <v>200</v>
      </c>
      <c r="C6" s="141">
        <v>5</v>
      </c>
      <c r="D6" s="141">
        <v>2</v>
      </c>
      <c r="E6" s="141">
        <v>3.5</v>
      </c>
      <c r="F6" s="141">
        <v>2</v>
      </c>
      <c r="G6" s="141">
        <v>3</v>
      </c>
    </row>
    <row r="7" spans="1:22" ht="39" thickBot="1">
      <c r="B7" s="140" t="s">
        <v>201</v>
      </c>
      <c r="C7" s="141">
        <v>5</v>
      </c>
      <c r="D7" s="141">
        <v>1.5</v>
      </c>
      <c r="E7" s="141">
        <v>5</v>
      </c>
      <c r="F7" s="141">
        <v>2</v>
      </c>
      <c r="G7" s="141">
        <v>3</v>
      </c>
    </row>
    <row r="8" spans="1:22" ht="15.75" thickBot="1">
      <c r="B8" s="191" t="s">
        <v>202</v>
      </c>
      <c r="C8" s="192">
        <v>5</v>
      </c>
      <c r="D8" s="192">
        <v>2</v>
      </c>
      <c r="E8" s="192">
        <v>4.5</v>
      </c>
      <c r="F8" s="141">
        <v>2.5</v>
      </c>
      <c r="G8" s="141">
        <v>3.5</v>
      </c>
    </row>
    <row r="9" spans="1:22" ht="22.5" customHeight="1">
      <c r="B9" s="144" t="s">
        <v>107</v>
      </c>
      <c r="C9" s="145" t="s">
        <v>203</v>
      </c>
      <c r="D9" s="169" t="str">
        <f>D31</f>
        <v>Количество персонала (чел.)</v>
      </c>
      <c r="E9" s="146" t="s">
        <v>195</v>
      </c>
      <c r="F9" s="131"/>
      <c r="G9" s="131"/>
    </row>
    <row r="10" spans="1:22" ht="22.5" customHeight="1">
      <c r="A10" s="91">
        <v>1</v>
      </c>
      <c r="B10" s="144" t="str">
        <f>+C2</f>
        <v>ООО МАРС</v>
      </c>
      <c r="C10" s="193">
        <v>4</v>
      </c>
      <c r="D10" s="169">
        <f t="shared" ref="D10:D29" si="0">D32</f>
        <v>7537</v>
      </c>
      <c r="E10" s="155">
        <f>+ИсхФин!D4</f>
        <v>139536</v>
      </c>
      <c r="F10" s="131">
        <v>2</v>
      </c>
      <c r="G10" s="131"/>
    </row>
    <row r="11" spans="1:22" ht="22.5" customHeight="1">
      <c r="A11" s="91">
        <v>2</v>
      </c>
      <c r="B11" s="144" t="str">
        <f>+D2</f>
        <v>ООО «МОН'ДЭЛИС РУСЬ»</v>
      </c>
      <c r="C11" s="193">
        <v>5</v>
      </c>
      <c r="D11" s="169">
        <f t="shared" si="0"/>
        <v>5698</v>
      </c>
      <c r="E11" s="155">
        <f>+ИсхФин!D5</f>
        <v>59435</v>
      </c>
      <c r="F11" s="131">
        <v>2</v>
      </c>
      <c r="G11" s="131"/>
    </row>
    <row r="12" spans="1:22" ht="22.5" customHeight="1">
      <c r="A12" s="91">
        <v>3</v>
      </c>
      <c r="B12" s="144" t="str">
        <f>+E2</f>
        <v>ЗАО «Ферреро Руссия»</v>
      </c>
      <c r="C12" s="193">
        <v>9</v>
      </c>
      <c r="D12" s="169">
        <f t="shared" si="0"/>
        <v>4389</v>
      </c>
      <c r="E12" s="155">
        <f>+ИсхФин!D6</f>
        <v>41914</v>
      </c>
      <c r="F12" s="131">
        <v>1</v>
      </c>
      <c r="G12" s="131"/>
    </row>
    <row r="13" spans="1:22" ht="22.5" customHeight="1">
      <c r="A13" s="91">
        <v>4</v>
      </c>
      <c r="B13" s="144" t="str">
        <f>+F2</f>
        <v>ООО «КДВ ВОРОНЕЖ»</v>
      </c>
      <c r="C13" s="193">
        <v>5</v>
      </c>
      <c r="D13" s="169">
        <f t="shared" si="0"/>
        <v>3255</v>
      </c>
      <c r="E13" s="155">
        <f>+ИсхФин!D7</f>
        <v>29877</v>
      </c>
      <c r="F13" s="131">
        <v>2</v>
      </c>
      <c r="G13" s="131"/>
    </row>
    <row r="14" spans="1:22" ht="22.5" customHeight="1">
      <c r="A14" s="91">
        <v>5</v>
      </c>
      <c r="B14" s="144" t="str">
        <f>+G2</f>
        <v>ОАО «Кондитерский концерн Бабаевский</v>
      </c>
      <c r="C14" s="193">
        <v>3</v>
      </c>
      <c r="D14" s="169">
        <f t="shared" si="0"/>
        <v>824</v>
      </c>
      <c r="E14" s="155">
        <f>+ИсхФин!D8</f>
        <v>9344</v>
      </c>
      <c r="F14" s="131">
        <v>3</v>
      </c>
      <c r="G14" s="131"/>
    </row>
    <row r="15" spans="1:22" ht="22.5" customHeight="1">
      <c r="A15" s="91">
        <v>6</v>
      </c>
      <c r="B15" s="144" t="str">
        <f>+H2</f>
        <v>ООО «Зеленые линии»</v>
      </c>
      <c r="C15" s="193">
        <v>1</v>
      </c>
      <c r="D15" s="169">
        <f t="shared" si="0"/>
        <v>755</v>
      </c>
      <c r="E15" s="155">
        <f>+ИсхФин!D9</f>
        <v>7092</v>
      </c>
      <c r="F15" s="131">
        <v>3</v>
      </c>
      <c r="G15" s="131"/>
    </row>
    <row r="16" spans="1:22" ht="22.5" customHeight="1">
      <c r="A16" s="91">
        <v>7</v>
      </c>
      <c r="B16" s="144" t="str">
        <f>+I2</f>
        <v>ООО «Кондитерская фабрика «ПОБЕДА»</v>
      </c>
      <c r="C16" s="193">
        <v>9</v>
      </c>
      <c r="D16" s="169">
        <f t="shared" si="0"/>
        <v>861</v>
      </c>
      <c r="E16" s="155">
        <f>+ИсхФин!D10</f>
        <v>4722</v>
      </c>
      <c r="F16" s="131">
        <v>1</v>
      </c>
      <c r="G16" s="131"/>
    </row>
    <row r="17" spans="1:7" ht="22.5" customHeight="1">
      <c r="A17" s="91">
        <v>8</v>
      </c>
      <c r="B17" s="144" t="str">
        <f>+J2</f>
        <v>ООО «КОНДИТЕРСКИЙ КОМБИНАТ «ОЗЕРСКИЙ СУВЕНИР»</v>
      </c>
      <c r="C17" s="194">
        <v>7</v>
      </c>
      <c r="D17" s="169">
        <f t="shared" si="0"/>
        <v>859</v>
      </c>
      <c r="E17" s="155">
        <f>+ИсхФин!D11</f>
        <v>4201</v>
      </c>
      <c r="F17" s="131">
        <v>1</v>
      </c>
      <c r="G17" s="131"/>
    </row>
    <row r="18" spans="1:7" ht="22.5" customHeight="1">
      <c r="A18" s="91">
        <v>9</v>
      </c>
      <c r="B18" s="144" t="str">
        <f>+K2</f>
        <v>ООО «Кондитерское объединение «Славянка»</v>
      </c>
      <c r="C18" s="193">
        <v>4</v>
      </c>
      <c r="D18" s="169">
        <f t="shared" si="0"/>
        <v>223</v>
      </c>
      <c r="E18" s="155">
        <f>+ИсхФин!D12</f>
        <v>3124</v>
      </c>
      <c r="F18" s="131">
        <v>3</v>
      </c>
      <c r="G18" s="131"/>
    </row>
    <row r="19" spans="1:7" ht="22.5" customHeight="1">
      <c r="A19" s="91">
        <v>10</v>
      </c>
      <c r="B19" s="144" t="str">
        <f>+L2</f>
        <v>ОАО «Воронежская кондитерская фабрика»</v>
      </c>
      <c r="C19" s="193">
        <v>9</v>
      </c>
      <c r="D19" s="169">
        <f t="shared" si="0"/>
        <v>1457</v>
      </c>
      <c r="E19" s="155">
        <f>+ИсхФин!D13</f>
        <v>3047</v>
      </c>
      <c r="F19" s="131">
        <v>1</v>
      </c>
      <c r="G19" s="131"/>
    </row>
    <row r="20" spans="1:7" ht="22.5" customHeight="1">
      <c r="A20" s="91">
        <v>11</v>
      </c>
      <c r="B20" s="144" t="str">
        <f>+M2</f>
        <v>АО «Славянка плюс»</v>
      </c>
      <c r="C20" s="193">
        <v>8</v>
      </c>
      <c r="D20" s="169">
        <f t="shared" si="0"/>
        <v>924</v>
      </c>
      <c r="E20" s="155">
        <f>+ИсхФин!D14</f>
        <v>3030</v>
      </c>
      <c r="F20" s="131">
        <v>1</v>
      </c>
      <c r="G20" s="131"/>
    </row>
    <row r="21" spans="1:7" ht="22.5" customHeight="1">
      <c r="A21" s="91">
        <v>12</v>
      </c>
      <c r="B21" s="144" t="str">
        <f>+N2</f>
        <v>ООО «Сладкая Слобода»</v>
      </c>
      <c r="C21" s="193">
        <v>7</v>
      </c>
      <c r="D21" s="169">
        <f t="shared" si="0"/>
        <v>892</v>
      </c>
      <c r="E21" s="155">
        <f>+ИсхФин!D15</f>
        <v>2815</v>
      </c>
      <c r="F21" s="131">
        <v>1</v>
      </c>
      <c r="G21" s="131"/>
    </row>
    <row r="22" spans="1:7" ht="22.5" customHeight="1">
      <c r="A22" s="91">
        <v>13</v>
      </c>
      <c r="B22" s="144" t="str">
        <f>+O2</f>
        <v>ЗАО Фирма «Инфорум-Пром»</v>
      </c>
      <c r="C22" s="193">
        <v>5</v>
      </c>
      <c r="D22" s="169">
        <f t="shared" si="0"/>
        <v>28</v>
      </c>
      <c r="E22" s="155">
        <f>+ИсхФин!D16</f>
        <v>2730</v>
      </c>
      <c r="F22" s="131">
        <v>3</v>
      </c>
      <c r="G22" s="131"/>
    </row>
    <row r="23" spans="1:7" ht="22.5" customHeight="1">
      <c r="A23" s="91">
        <v>14</v>
      </c>
      <c r="B23" s="144" t="str">
        <f>+P2</f>
        <v>ЗАО «СОРМОВСКАЯ КОНДИТЕРСКАЯ ФАБРИКА»</v>
      </c>
      <c r="C23" s="193">
        <v>7</v>
      </c>
      <c r="D23" s="169">
        <f t="shared" si="0"/>
        <v>1041</v>
      </c>
      <c r="E23" s="155">
        <f>+ИсхФин!D17</f>
        <v>2702</v>
      </c>
      <c r="F23" s="131">
        <v>1</v>
      </c>
      <c r="G23" s="131"/>
    </row>
    <row r="24" spans="1:7" ht="22.5" customHeight="1">
      <c r="A24" s="91">
        <v>15</v>
      </c>
      <c r="B24" s="144" t="str">
        <f>+Q2</f>
        <v>АО «Славянка-люкс»</v>
      </c>
      <c r="C24" s="193">
        <v>5</v>
      </c>
      <c r="D24" s="169">
        <f t="shared" si="0"/>
        <v>923</v>
      </c>
      <c r="E24" s="155">
        <f>ИсхФин!D19</f>
        <v>2555</v>
      </c>
      <c r="F24" s="131">
        <v>3</v>
      </c>
      <c r="G24" s="131"/>
    </row>
    <row r="25" spans="1:7" ht="22.5" customHeight="1">
      <c r="A25" s="91">
        <v>16</v>
      </c>
      <c r="B25" s="170" t="str">
        <f>+R2</f>
        <v>ООО «Кондитерская фабрика «Волжанка»</v>
      </c>
      <c r="C25" s="193">
        <v>7</v>
      </c>
      <c r="D25" s="169">
        <f t="shared" si="0"/>
        <v>589</v>
      </c>
      <c r="E25" s="155">
        <f>ИсхФин!D20</f>
        <v>2355</v>
      </c>
      <c r="F25" s="131">
        <v>1</v>
      </c>
      <c r="G25" s="131"/>
    </row>
    <row r="26" spans="1:7" ht="22.5" customHeight="1">
      <c r="A26" s="91">
        <v>17</v>
      </c>
      <c r="B26" s="144" t="str">
        <f>S2</f>
        <v>ОАО «Кондитерская фирма «ТАКФ»</v>
      </c>
      <c r="C26" s="193">
        <v>6</v>
      </c>
      <c r="D26" s="169">
        <f t="shared" si="0"/>
        <v>614</v>
      </c>
      <c r="E26" s="155">
        <f>ИсхФин!D21</f>
        <v>2042</v>
      </c>
      <c r="F26" s="131">
        <v>1</v>
      </c>
      <c r="G26" s="131"/>
    </row>
    <row r="27" spans="1:7" ht="22.5" customHeight="1">
      <c r="A27" s="91">
        <v>18</v>
      </c>
      <c r="B27" s="144" t="str">
        <f>+T2</f>
        <v>АО «Кондитерская фабрика «Славянка»</v>
      </c>
      <c r="C27" s="193">
        <v>8</v>
      </c>
      <c r="D27" s="169">
        <f t="shared" si="0"/>
        <v>464</v>
      </c>
      <c r="E27" s="155">
        <f>ИсхФин!D22</f>
        <v>2031</v>
      </c>
      <c r="F27" s="131">
        <v>1</v>
      </c>
      <c r="G27" s="131"/>
    </row>
    <row r="28" spans="1:7" ht="22.5" customHeight="1">
      <c r="A28" s="91">
        <v>19</v>
      </c>
      <c r="B28" s="144" t="str">
        <f>+U2</f>
        <v>ОАО Южуралкондитер</v>
      </c>
      <c r="C28" s="193">
        <v>9</v>
      </c>
      <c r="D28" s="169">
        <f t="shared" si="0"/>
        <v>674</v>
      </c>
      <c r="E28" s="155">
        <f>ИсхФин!D23</f>
        <v>1929</v>
      </c>
      <c r="F28" s="131">
        <v>1</v>
      </c>
      <c r="G28" s="131"/>
    </row>
    <row r="29" spans="1:7" ht="22.5" customHeight="1">
      <c r="A29" s="91">
        <v>20</v>
      </c>
      <c r="B29" s="144" t="str">
        <f>V2</f>
        <v>ООО ТОРГОВАЯ КОМПАНИЯ «КОНДИТЕР ПРОФИ»</v>
      </c>
      <c r="C29" s="193">
        <v>6</v>
      </c>
      <c r="D29" s="169">
        <f t="shared" si="0"/>
        <v>28</v>
      </c>
      <c r="E29" s="155">
        <f>ИсхФин!D24</f>
        <v>1328</v>
      </c>
      <c r="F29" s="131">
        <v>2</v>
      </c>
      <c r="G29" s="131"/>
    </row>
    <row r="30" spans="1:7" ht="22.5" customHeight="1" thickBot="1">
      <c r="B30" s="127"/>
      <c r="C30" s="131"/>
      <c r="D30" s="131"/>
      <c r="E30" s="130"/>
      <c r="F30" s="131"/>
      <c r="G30" s="131"/>
    </row>
    <row r="31" spans="1:7" ht="21" customHeight="1" thickBot="1">
      <c r="A31" s="162" t="s">
        <v>196</v>
      </c>
      <c r="B31" s="163" t="s">
        <v>107</v>
      </c>
      <c r="C31" s="164" t="str">
        <f>Групп!C26</f>
        <v>Торговые марки, шт.</v>
      </c>
      <c r="D31" s="164" t="str">
        <f>Групп!$D$26</f>
        <v>Количество персонала (чел.)</v>
      </c>
      <c r="E31" s="126" t="str">
        <f>Групп!E26</f>
        <v>Направления деятельности, шт.</v>
      </c>
      <c r="F31" s="131"/>
      <c r="G31" s="131"/>
    </row>
    <row r="32" spans="1:7" ht="15.75" thickBot="1">
      <c r="A32" s="165">
        <v>1</v>
      </c>
      <c r="B32" s="56" t="str">
        <f>Групп!B27</f>
        <v>ООО МАРС</v>
      </c>
      <c r="C32" s="56">
        <f>Групп!C27</f>
        <v>134</v>
      </c>
      <c r="D32" s="56">
        <f>Групп!D27</f>
        <v>7537</v>
      </c>
      <c r="E32" s="56">
        <f>Групп!E27</f>
        <v>21</v>
      </c>
    </row>
    <row r="33" spans="1:5" ht="29.25" customHeight="1" thickBot="1">
      <c r="A33" s="165">
        <v>2</v>
      </c>
      <c r="B33" s="56" t="str">
        <f>Групп!B28</f>
        <v>ООО «МОН'ДЭЛИС РУСЬ»</v>
      </c>
      <c r="C33" s="56">
        <f>Групп!C28</f>
        <v>248</v>
      </c>
      <c r="D33" s="56">
        <f>Групп!D28</f>
        <v>5698</v>
      </c>
      <c r="E33" s="56">
        <f>Групп!E28</f>
        <v>20</v>
      </c>
    </row>
    <row r="34" spans="1:5" ht="27.75" customHeight="1" thickBot="1">
      <c r="A34" s="165">
        <v>3</v>
      </c>
      <c r="B34" s="56" t="str">
        <f>Групп!B29</f>
        <v>ЗАО «Ферреро Руссия»</v>
      </c>
      <c r="C34" s="56">
        <f>Групп!C29</f>
        <v>171</v>
      </c>
      <c r="D34" s="56">
        <f>Групп!D29</f>
        <v>4389</v>
      </c>
      <c r="E34" s="56">
        <f>Групп!E29</f>
        <v>4</v>
      </c>
    </row>
    <row r="35" spans="1:5" ht="32.25" customHeight="1" thickBot="1">
      <c r="A35" s="165">
        <v>4</v>
      </c>
      <c r="B35" s="56" t="str">
        <f>Групп!B30</f>
        <v>ООО «КДВ ВОРОНЕЖ»</v>
      </c>
      <c r="C35" s="56">
        <f>Групп!C30</f>
        <v>74</v>
      </c>
      <c r="D35" s="56">
        <f>Групп!D30</f>
        <v>3255</v>
      </c>
      <c r="E35" s="56">
        <f>Групп!E30</f>
        <v>18</v>
      </c>
    </row>
    <row r="36" spans="1:5" ht="26.25" thickBot="1">
      <c r="A36" s="165">
        <v>5</v>
      </c>
      <c r="B36" s="56" t="str">
        <f>Групп!B31</f>
        <v>ОАО «Кондитерский концерн Бабаевский</v>
      </c>
      <c r="C36" s="56">
        <f>Групп!C31</f>
        <v>42</v>
      </c>
      <c r="D36" s="56">
        <f>Групп!D31</f>
        <v>824</v>
      </c>
      <c r="E36" s="56">
        <f>Групп!E31</f>
        <v>11</v>
      </c>
    </row>
    <row r="37" spans="1:5" ht="15.75" thickBot="1">
      <c r="A37" s="165">
        <v>6</v>
      </c>
      <c r="B37" s="56" t="str">
        <f>Групп!B32</f>
        <v>ООО «Зеленые линии»</v>
      </c>
      <c r="C37" s="56">
        <f>Групп!C32</f>
        <v>29</v>
      </c>
      <c r="D37" s="56">
        <f>Групп!D32</f>
        <v>755</v>
      </c>
      <c r="E37" s="56">
        <f>Групп!E32</f>
        <v>31</v>
      </c>
    </row>
    <row r="38" spans="1:5" ht="26.25" thickBot="1">
      <c r="A38" s="165">
        <v>7</v>
      </c>
      <c r="B38" s="56" t="str">
        <f>Групп!B33</f>
        <v>ООО «Кондитерская фабрика «ПОБЕДА»</v>
      </c>
      <c r="C38" s="56">
        <f>Групп!C33</f>
        <v>86</v>
      </c>
      <c r="D38" s="56">
        <f>Групп!D33</f>
        <v>861</v>
      </c>
      <c r="E38" s="56">
        <f>Групп!E33</f>
        <v>20</v>
      </c>
    </row>
    <row r="39" spans="1:5" ht="39" thickBot="1">
      <c r="A39" s="165">
        <v>8</v>
      </c>
      <c r="B39" s="56" t="str">
        <f>Групп!B34</f>
        <v>ООО «КОНДИТЕРСКИЙ КОМБИНАТ «ОЗЕРСКИЙ СУВЕНИР»</v>
      </c>
      <c r="C39" s="56">
        <f>Групп!C34</f>
        <v>57</v>
      </c>
      <c r="D39" s="56">
        <f>Групп!D34</f>
        <v>859</v>
      </c>
      <c r="E39" s="56">
        <f>Групп!E34</f>
        <v>4</v>
      </c>
    </row>
    <row r="40" spans="1:5" ht="26.25" thickBot="1">
      <c r="A40" s="165">
        <v>9</v>
      </c>
      <c r="B40" s="56" t="str">
        <f>Групп!B35</f>
        <v>ООО «Кондитерское объединение «Славянка»</v>
      </c>
      <c r="C40" s="56" t="str">
        <f>Групп!C35</f>
        <v>-</v>
      </c>
      <c r="D40" s="56">
        <f>Групп!D35</f>
        <v>223</v>
      </c>
      <c r="E40" s="56">
        <f>Групп!E35</f>
        <v>17</v>
      </c>
    </row>
    <row r="41" spans="1:5" ht="26.25" thickBot="1">
      <c r="A41" s="165">
        <v>10</v>
      </c>
      <c r="B41" s="56" t="str">
        <f>Групп!B36</f>
        <v>ОАО «Воронежская кондитерская фабрика»</v>
      </c>
      <c r="C41" s="56">
        <f>Групп!C36</f>
        <v>26</v>
      </c>
      <c r="D41" s="56">
        <f>Групп!D36</f>
        <v>1457</v>
      </c>
      <c r="E41" s="56">
        <f>Групп!E36</f>
        <v>9</v>
      </c>
    </row>
    <row r="42" spans="1:5" ht="15.75" thickBot="1">
      <c r="A42" s="165">
        <v>11</v>
      </c>
      <c r="B42" s="56" t="str">
        <f>Групп!B37</f>
        <v>АО «Славянка плюс»</v>
      </c>
      <c r="C42" s="56">
        <f>Групп!C37</f>
        <v>55</v>
      </c>
      <c r="D42" s="56">
        <f>Групп!D37</f>
        <v>924</v>
      </c>
      <c r="E42" s="56">
        <f>Групп!E37</f>
        <v>5</v>
      </c>
    </row>
    <row r="43" spans="1:5" ht="15.75" thickBot="1">
      <c r="A43" s="165">
        <v>12</v>
      </c>
      <c r="B43" s="56" t="str">
        <f>Групп!B38</f>
        <v>ООО «Сладкая Слобода»</v>
      </c>
      <c r="C43" s="56">
        <f>Групп!C38</f>
        <v>0</v>
      </c>
      <c r="D43" s="56">
        <f>Групп!D38</f>
        <v>892</v>
      </c>
      <c r="E43" s="56">
        <f>Групп!E38</f>
        <v>19</v>
      </c>
    </row>
    <row r="44" spans="1:5" ht="26.25" thickBot="1">
      <c r="A44" s="165">
        <v>13</v>
      </c>
      <c r="B44" s="56" t="str">
        <f>Групп!B39</f>
        <v>ЗАО Фирма «Инфорум-Пром»</v>
      </c>
      <c r="C44" s="56">
        <f>Групп!C39</f>
        <v>6</v>
      </c>
      <c r="D44" s="56">
        <f>Групп!D39</f>
        <v>28</v>
      </c>
      <c r="E44" s="56">
        <f>Групп!E39</f>
        <v>28</v>
      </c>
    </row>
    <row r="45" spans="1:5" ht="39" thickBot="1">
      <c r="A45" s="166">
        <v>14</v>
      </c>
      <c r="B45" s="56" t="str">
        <f>Групп!B40</f>
        <v>ЗАО «СОРМОВСКАЯ КОНДИТЕРСКАЯ ФАБРИКА»</v>
      </c>
      <c r="C45" s="56">
        <f>Групп!C40</f>
        <v>21</v>
      </c>
      <c r="D45" s="56">
        <f>Групп!D40</f>
        <v>1041</v>
      </c>
      <c r="E45" s="56">
        <f>Групп!E40</f>
        <v>7</v>
      </c>
    </row>
    <row r="46" spans="1:5" ht="15.75" thickBot="1">
      <c r="A46" s="167">
        <f>A24</f>
        <v>15</v>
      </c>
      <c r="B46" s="167" t="str">
        <f t="shared" ref="B46:B51" si="1">B24</f>
        <v>АО «Славянка-люкс»</v>
      </c>
      <c r="C46" s="56">
        <f>Групп!C41</f>
        <v>45</v>
      </c>
      <c r="D46" s="56">
        <f>Групп!D41</f>
        <v>923</v>
      </c>
      <c r="E46" s="56">
        <f>Групп!E41</f>
        <v>5</v>
      </c>
    </row>
    <row r="47" spans="1:5" ht="15.75" thickBot="1">
      <c r="A47" s="167">
        <f t="shared" ref="A47:A50" si="2">A25</f>
        <v>16</v>
      </c>
      <c r="B47" s="167" t="str">
        <f t="shared" si="1"/>
        <v>ООО «Кондитерская фабрика «Волжанка»</v>
      </c>
      <c r="C47" s="56">
        <f>Групп!C42</f>
        <v>11</v>
      </c>
      <c r="D47" s="56">
        <f>Групп!D42</f>
        <v>589</v>
      </c>
      <c r="E47" s="56">
        <f>Групп!E42</f>
        <v>5</v>
      </c>
    </row>
    <row r="48" spans="1:5" ht="15.75" thickBot="1">
      <c r="A48" s="167">
        <f t="shared" si="2"/>
        <v>17</v>
      </c>
      <c r="B48" s="167" t="str">
        <f t="shared" si="1"/>
        <v>ОАО «Кондитерская фирма «ТАКФ»</v>
      </c>
      <c r="C48" s="56">
        <f>Групп!C43</f>
        <v>11</v>
      </c>
      <c r="D48" s="56">
        <f>Групп!D43</f>
        <v>614</v>
      </c>
      <c r="E48" s="56">
        <f>Групп!E43</f>
        <v>16</v>
      </c>
    </row>
    <row r="49" spans="1:5" ht="15.75" thickBot="1">
      <c r="A49" s="167">
        <f t="shared" si="2"/>
        <v>18</v>
      </c>
      <c r="B49" s="167" t="str">
        <f t="shared" si="1"/>
        <v>АО «Кондитерская фабрика «Славянка»</v>
      </c>
      <c r="C49" s="56">
        <f>Групп!C44</f>
        <v>0</v>
      </c>
      <c r="D49" s="56">
        <f>Групп!D44</f>
        <v>464</v>
      </c>
      <c r="E49" s="56">
        <f>Групп!E44</f>
        <v>15</v>
      </c>
    </row>
    <row r="50" spans="1:5" ht="15.75" thickBot="1">
      <c r="A50" s="167">
        <f t="shared" si="2"/>
        <v>19</v>
      </c>
      <c r="B50" s="167" t="str">
        <f t="shared" si="1"/>
        <v>ОАО Южуралкондитер</v>
      </c>
      <c r="C50" s="56">
        <f>Групп!C45</f>
        <v>7</v>
      </c>
      <c r="D50" s="56">
        <f>Групп!D45</f>
        <v>674</v>
      </c>
      <c r="E50" s="56">
        <f>Групп!E45</f>
        <v>9</v>
      </c>
    </row>
    <row r="51" spans="1:5" ht="15.75" thickBot="1">
      <c r="A51" s="167">
        <f>A29</f>
        <v>20</v>
      </c>
      <c r="B51" s="167" t="str">
        <f t="shared" si="1"/>
        <v>ООО ТОРГОВАЯ КОМПАНИЯ «КОНДИТЕР ПРОФИ»</v>
      </c>
      <c r="C51" s="56">
        <f>Групп!C46</f>
        <v>17</v>
      </c>
      <c r="D51" s="8">
        <f>Групп!D46</f>
        <v>28</v>
      </c>
      <c r="E51" s="56">
        <f>Групп!E46</f>
        <v>9</v>
      </c>
    </row>
  </sheetData>
  <pageMargins left="0.7" right="0.7" top="0.75" bottom="0.75" header="0.3" footer="0.3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91268F-DF97-4D94-B148-1C606A4DD1EF}">
  <dimension ref="A1:V51"/>
  <sheetViews>
    <sheetView topLeftCell="A47" zoomScaleNormal="100" workbookViewId="0">
      <selection activeCell="E32" sqref="E32"/>
    </sheetView>
  </sheetViews>
  <sheetFormatPr defaultRowHeight="15"/>
  <cols>
    <col min="1" max="1" width="4.875" style="91" customWidth="1"/>
    <col min="2" max="2" width="22.625" style="91" customWidth="1"/>
    <col min="3" max="3" width="14.75" style="91" customWidth="1"/>
    <col min="4" max="4" width="15" style="91" customWidth="1"/>
    <col min="5" max="5" width="14.75" style="91" customWidth="1"/>
    <col min="6" max="6" width="16.5" style="91" customWidth="1"/>
    <col min="7" max="7" width="15.75" style="91" customWidth="1"/>
    <col min="8" max="8" width="14.75" style="91" customWidth="1"/>
    <col min="9" max="9" width="16.75" style="91" customWidth="1"/>
    <col min="10" max="10" width="11.625" style="91" customWidth="1"/>
    <col min="11" max="11" width="10.75" style="91" customWidth="1"/>
    <col min="12" max="12" width="12.5" style="91" customWidth="1"/>
    <col min="13" max="13" width="10.75" style="91" customWidth="1"/>
    <col min="14" max="16384" width="9" style="91"/>
  </cols>
  <sheetData>
    <row r="1" spans="1:22" ht="15.75" thickBot="1"/>
    <row r="2" spans="1:22" ht="39" thickBot="1">
      <c r="B2" s="124" t="s">
        <v>194</v>
      </c>
      <c r="C2" s="125" t="str">
        <f>+ИсхФин!C4</f>
        <v>ООО МАРС</v>
      </c>
      <c r="D2" s="125" t="str">
        <f>+ИсхФин!C5</f>
        <v>ООО «МОН'ДЭЛИС РУСЬ»</v>
      </c>
      <c r="E2" s="125" t="str">
        <f>+ИсхФин!C6</f>
        <v>ЗАО «Ферреро Руссия»</v>
      </c>
      <c r="F2" s="125" t="str">
        <f>+ИсхФин!C7</f>
        <v>ООО «КДВ ВОРОНЕЖ»</v>
      </c>
      <c r="G2" s="126" t="str">
        <f>+ИсхФин!C8</f>
        <v>ОАО «Кондитерский концерн Бабаевский</v>
      </c>
      <c r="H2" s="91" t="str">
        <f>+ИсхФин!C9</f>
        <v>ООО «Зеленые линии»</v>
      </c>
      <c r="I2" s="91" t="str">
        <f>+ИсхФин!C10</f>
        <v>ООО «Кондитерская фабрика «ПОБЕДА»</v>
      </c>
      <c r="J2" s="91" t="str">
        <f>+ИсхФин!C11</f>
        <v>ООО «КОНДИТЕРСКИЙ КОМБИНАТ «ОЗЕРСКИЙ СУВЕНИР»</v>
      </c>
      <c r="K2" s="91" t="str">
        <f>+ИсхФин!C12</f>
        <v>ООО «Кондитерское объединение «Славянка»</v>
      </c>
      <c r="L2" s="91" t="str">
        <f>+ИсхФин!C13</f>
        <v>ОАО «Воронежская кондитерская фабрика»</v>
      </c>
      <c r="M2" s="91" t="str">
        <f>+ИсхФин!C14</f>
        <v>АО «Славянка плюс»</v>
      </c>
      <c r="N2" s="91" t="str">
        <f>+ИсхФин!C15</f>
        <v>ООО «Сладкая Слобода»</v>
      </c>
      <c r="O2" s="91" t="str">
        <f>+ИсхФин!C16</f>
        <v>ЗАО Фирма «Инфорум-Пром»</v>
      </c>
      <c r="P2" s="91" t="str">
        <f>+ИсхФин!C17</f>
        <v>ЗАО «СОРМОВСКАЯ КОНДИТЕРСКАЯ ФАБРИКА»</v>
      </c>
      <c r="Q2" s="91" t="str">
        <f>ИсхФин!C19</f>
        <v>АО «Славянка-люкс»</v>
      </c>
      <c r="R2" s="90" t="str">
        <f>ИсхФин!C20</f>
        <v>ООО «Кондитерская фабрика «Волжанка»</v>
      </c>
      <c r="S2" s="91" t="str">
        <f>+ИсхФин!C21</f>
        <v>ОАО «Кондитерская фирма «ТАКФ»</v>
      </c>
      <c r="T2" s="91" t="str">
        <f>ИсхФин!C22</f>
        <v>АО «Кондитерская фабрика «Славянка»</v>
      </c>
      <c r="U2" s="91" t="str">
        <f>ИсхФин!C23</f>
        <v>ОАО Южуралкондитер</v>
      </c>
      <c r="V2" s="91" t="str">
        <f>ИсхФин!C24</f>
        <v>ООО ТОРГОВАЯ КОМПАНИЯ «КОНДИТЕР ПРОФИ»</v>
      </c>
    </row>
    <row r="3" spans="1:22" ht="36" customHeight="1" thickBot="1">
      <c r="B3" s="140" t="s">
        <v>197</v>
      </c>
      <c r="C3" s="141">
        <v>4</v>
      </c>
      <c r="D3" s="141">
        <v>3</v>
      </c>
      <c r="E3" s="141">
        <v>4</v>
      </c>
      <c r="F3" s="141">
        <v>3</v>
      </c>
      <c r="G3" s="141">
        <v>3.5</v>
      </c>
      <c r="H3" s="91">
        <v>4</v>
      </c>
    </row>
    <row r="4" spans="1:22" ht="51.75" thickBot="1">
      <c r="B4" s="140" t="s">
        <v>198</v>
      </c>
      <c r="C4" s="141">
        <v>5</v>
      </c>
      <c r="D4" s="141">
        <v>5</v>
      </c>
      <c r="E4" s="141">
        <v>4</v>
      </c>
      <c r="F4" s="141">
        <v>3</v>
      </c>
      <c r="G4" s="141">
        <v>4</v>
      </c>
    </row>
    <row r="5" spans="1:22" ht="26.25" thickBot="1">
      <c r="B5" s="140" t="s">
        <v>199</v>
      </c>
      <c r="C5" s="141">
        <v>5</v>
      </c>
      <c r="D5" s="141">
        <v>5</v>
      </c>
      <c r="E5" s="141">
        <v>5</v>
      </c>
      <c r="F5" s="141">
        <v>3</v>
      </c>
      <c r="G5" s="141">
        <v>3</v>
      </c>
    </row>
    <row r="6" spans="1:22" ht="39" thickBot="1">
      <c r="B6" s="140" t="s">
        <v>200</v>
      </c>
      <c r="C6" s="141">
        <v>5</v>
      </c>
      <c r="D6" s="141">
        <v>2</v>
      </c>
      <c r="E6" s="141">
        <v>3.5</v>
      </c>
      <c r="F6" s="141">
        <v>2</v>
      </c>
      <c r="G6" s="141">
        <v>3</v>
      </c>
    </row>
    <row r="7" spans="1:22" ht="39" thickBot="1">
      <c r="B7" s="140" t="s">
        <v>201</v>
      </c>
      <c r="C7" s="141">
        <v>5</v>
      </c>
      <c r="D7" s="141">
        <v>1.5</v>
      </c>
      <c r="E7" s="141">
        <v>5</v>
      </c>
      <c r="F7" s="141">
        <v>2</v>
      </c>
      <c r="G7" s="141">
        <v>3</v>
      </c>
    </row>
    <row r="8" spans="1:22" ht="15.75" thickBot="1">
      <c r="B8" s="140" t="s">
        <v>202</v>
      </c>
      <c r="C8" s="141">
        <v>5</v>
      </c>
      <c r="D8" s="141">
        <v>2</v>
      </c>
      <c r="E8" s="141">
        <v>4.5</v>
      </c>
      <c r="F8" s="141">
        <v>2.5</v>
      </c>
      <c r="G8" s="141">
        <v>3.5</v>
      </c>
    </row>
    <row r="9" spans="1:22" ht="22.5" customHeight="1">
      <c r="B9" s="127" t="s">
        <v>107</v>
      </c>
      <c r="C9" s="128" t="s">
        <v>203</v>
      </c>
      <c r="D9" s="129" t="str">
        <f>C31</f>
        <v>Торговые марки, шт.</v>
      </c>
      <c r="E9" s="130" t="s">
        <v>195</v>
      </c>
      <c r="F9" s="131"/>
      <c r="G9" s="131"/>
    </row>
    <row r="10" spans="1:22" ht="22.5" customHeight="1">
      <c r="A10" s="91">
        <v>1</v>
      </c>
      <c r="B10" s="127" t="str">
        <f>+C2</f>
        <v>ООО МАРС</v>
      </c>
      <c r="C10" s="131">
        <v>4</v>
      </c>
      <c r="D10" s="129">
        <f t="shared" ref="D10:D29" si="0">C32</f>
        <v>134</v>
      </c>
      <c r="E10" s="154">
        <f>+ИсхФин!D4</f>
        <v>139536</v>
      </c>
      <c r="F10" s="131"/>
      <c r="G10" s="131"/>
    </row>
    <row r="11" spans="1:22" ht="22.5" customHeight="1">
      <c r="A11" s="91">
        <v>2</v>
      </c>
      <c r="B11" s="127" t="str">
        <f>+D2</f>
        <v>ООО «МОН'ДЭЛИС РУСЬ»</v>
      </c>
      <c r="C11" s="131">
        <v>5</v>
      </c>
      <c r="D11" s="129">
        <f t="shared" si="0"/>
        <v>248</v>
      </c>
      <c r="E11" s="154">
        <f>+ИсхФин!D5</f>
        <v>59435</v>
      </c>
      <c r="F11" s="131"/>
      <c r="G11" s="131"/>
    </row>
    <row r="12" spans="1:22" ht="22.5" customHeight="1">
      <c r="A12" s="91">
        <v>3</v>
      </c>
      <c r="B12" s="127" t="str">
        <f>+E2</f>
        <v>ЗАО «Ферреро Руссия»</v>
      </c>
      <c r="C12" s="131">
        <v>9</v>
      </c>
      <c r="D12" s="129">
        <f t="shared" si="0"/>
        <v>171</v>
      </c>
      <c r="E12" s="154">
        <f>+ИсхФин!D6</f>
        <v>41914</v>
      </c>
      <c r="F12" s="131"/>
      <c r="G12" s="131"/>
    </row>
    <row r="13" spans="1:22" ht="22.5" customHeight="1">
      <c r="A13" s="91">
        <v>4</v>
      </c>
      <c r="B13" s="127" t="str">
        <f>+F2</f>
        <v>ООО «КДВ ВОРОНЕЖ»</v>
      </c>
      <c r="C13" s="131">
        <v>5</v>
      </c>
      <c r="D13" s="129">
        <f t="shared" si="0"/>
        <v>74</v>
      </c>
      <c r="E13" s="154">
        <f>+ИсхФин!D7</f>
        <v>29877</v>
      </c>
      <c r="F13" s="131"/>
      <c r="G13" s="131"/>
    </row>
    <row r="14" spans="1:22" ht="22.5" customHeight="1">
      <c r="A14" s="91">
        <v>5</v>
      </c>
      <c r="B14" s="127" t="str">
        <f>+G2</f>
        <v>ОАО «Кондитерский концерн Бабаевский</v>
      </c>
      <c r="C14" s="131">
        <v>3</v>
      </c>
      <c r="D14" s="129">
        <f t="shared" si="0"/>
        <v>42</v>
      </c>
      <c r="E14" s="154">
        <f>+ИсхФин!D8</f>
        <v>9344</v>
      </c>
      <c r="F14" s="131"/>
      <c r="G14" s="131"/>
    </row>
    <row r="15" spans="1:22" ht="22.5" customHeight="1">
      <c r="A15" s="91">
        <v>6</v>
      </c>
      <c r="B15" s="127" t="str">
        <f>+H2</f>
        <v>ООО «Зеленые линии»</v>
      </c>
      <c r="C15" s="131">
        <v>1</v>
      </c>
      <c r="D15" s="129">
        <f t="shared" si="0"/>
        <v>29</v>
      </c>
      <c r="E15" s="154">
        <f>+ИсхФин!D9</f>
        <v>7092</v>
      </c>
      <c r="F15" s="131"/>
      <c r="G15" s="131"/>
    </row>
    <row r="16" spans="1:22" ht="22.5" customHeight="1">
      <c r="A16" s="91">
        <v>7</v>
      </c>
      <c r="B16" s="127" t="str">
        <f>+I2</f>
        <v>ООО «Кондитерская фабрика «ПОБЕДА»</v>
      </c>
      <c r="C16" s="131">
        <v>9</v>
      </c>
      <c r="D16" s="129">
        <f t="shared" si="0"/>
        <v>86</v>
      </c>
      <c r="E16" s="154">
        <f>+ИсхФин!D10</f>
        <v>4722</v>
      </c>
      <c r="F16" s="131"/>
      <c r="G16" s="131"/>
    </row>
    <row r="17" spans="1:7" ht="22.5" customHeight="1">
      <c r="A17" s="91">
        <v>8</v>
      </c>
      <c r="B17" s="127" t="str">
        <f>+J2</f>
        <v>ООО «КОНДИТЕРСКИЙ КОМБИНАТ «ОЗЕРСКИЙ СУВЕНИР»</v>
      </c>
      <c r="C17" s="75">
        <v>7</v>
      </c>
      <c r="D17" s="129">
        <f t="shared" si="0"/>
        <v>57</v>
      </c>
      <c r="E17" s="154">
        <f>+ИсхФин!D11</f>
        <v>4201</v>
      </c>
      <c r="F17" s="131"/>
      <c r="G17" s="131"/>
    </row>
    <row r="18" spans="1:7" ht="22.5" customHeight="1">
      <c r="A18" s="91">
        <v>9</v>
      </c>
      <c r="B18" s="127" t="str">
        <f>+K2</f>
        <v>ООО «Кондитерское объединение «Славянка»</v>
      </c>
      <c r="C18" s="131">
        <v>4</v>
      </c>
      <c r="D18" s="129" t="str">
        <f t="shared" si="0"/>
        <v>-</v>
      </c>
      <c r="E18" s="154">
        <f>+ИсхФин!D12</f>
        <v>3124</v>
      </c>
      <c r="F18" s="131"/>
      <c r="G18" s="131"/>
    </row>
    <row r="19" spans="1:7" ht="22.5" customHeight="1">
      <c r="A19" s="91">
        <v>10</v>
      </c>
      <c r="B19" s="127" t="str">
        <f>+L2</f>
        <v>ОАО «Воронежская кондитерская фабрика»</v>
      </c>
      <c r="C19" s="131">
        <v>9</v>
      </c>
      <c r="D19" s="129">
        <f t="shared" si="0"/>
        <v>26</v>
      </c>
      <c r="E19" s="154">
        <f>+ИсхФин!D13</f>
        <v>3047</v>
      </c>
      <c r="F19" s="131"/>
      <c r="G19" s="131"/>
    </row>
    <row r="20" spans="1:7" ht="22.5" customHeight="1">
      <c r="A20" s="91">
        <v>11</v>
      </c>
      <c r="B20" s="127" t="str">
        <f>+M2</f>
        <v>АО «Славянка плюс»</v>
      </c>
      <c r="C20" s="131">
        <v>8</v>
      </c>
      <c r="D20" s="129">
        <f t="shared" si="0"/>
        <v>55</v>
      </c>
      <c r="E20" s="154">
        <f>+ИсхФин!D14</f>
        <v>3030</v>
      </c>
      <c r="F20" s="131"/>
      <c r="G20" s="131"/>
    </row>
    <row r="21" spans="1:7" ht="22.5" customHeight="1">
      <c r="A21" s="91">
        <v>12</v>
      </c>
      <c r="B21" s="127" t="str">
        <f>+N2</f>
        <v>ООО «Сладкая Слобода»</v>
      </c>
      <c r="C21" s="131">
        <v>7</v>
      </c>
      <c r="D21" s="129">
        <f t="shared" si="0"/>
        <v>0</v>
      </c>
      <c r="E21" s="154">
        <f>+ИсхФин!D15</f>
        <v>2815</v>
      </c>
      <c r="F21" s="131"/>
      <c r="G21" s="131"/>
    </row>
    <row r="22" spans="1:7" ht="22.5" customHeight="1">
      <c r="A22" s="91">
        <v>13</v>
      </c>
      <c r="B22" s="127" t="str">
        <f>+O2</f>
        <v>ЗАО Фирма «Инфорум-Пром»</v>
      </c>
      <c r="C22" s="131">
        <v>5</v>
      </c>
      <c r="D22" s="129">
        <f t="shared" si="0"/>
        <v>6</v>
      </c>
      <c r="E22" s="154">
        <f>+ИсхФин!D16</f>
        <v>2730</v>
      </c>
      <c r="F22" s="131"/>
      <c r="G22" s="131"/>
    </row>
    <row r="23" spans="1:7" ht="22.5" customHeight="1">
      <c r="A23" s="91">
        <v>14</v>
      </c>
      <c r="B23" s="127" t="str">
        <f>+P2</f>
        <v>ЗАО «СОРМОВСКАЯ КОНДИТЕРСКАЯ ФАБРИКА»</v>
      </c>
      <c r="C23" s="131">
        <v>7</v>
      </c>
      <c r="D23" s="129">
        <f t="shared" si="0"/>
        <v>21</v>
      </c>
      <c r="E23" s="154">
        <f>+ИсхФин!D17</f>
        <v>2702</v>
      </c>
      <c r="F23" s="131"/>
      <c r="G23" s="131"/>
    </row>
    <row r="24" spans="1:7" ht="22.5" customHeight="1">
      <c r="A24" s="91">
        <v>15</v>
      </c>
      <c r="B24" s="127" t="str">
        <f>+Q2</f>
        <v>АО «Славянка-люкс»</v>
      </c>
      <c r="C24" s="131">
        <v>5</v>
      </c>
      <c r="D24" s="129">
        <f t="shared" si="0"/>
        <v>45</v>
      </c>
      <c r="E24" s="154">
        <f>ИсхФин!D19</f>
        <v>2555</v>
      </c>
      <c r="F24" s="131"/>
      <c r="G24" s="131"/>
    </row>
    <row r="25" spans="1:7" ht="22.5" customHeight="1">
      <c r="A25" s="91">
        <v>16</v>
      </c>
      <c r="B25" s="156" t="str">
        <f>+R2</f>
        <v>ООО «Кондитерская фабрика «Волжанка»</v>
      </c>
      <c r="C25" s="131">
        <v>7</v>
      </c>
      <c r="D25" s="129">
        <f t="shared" si="0"/>
        <v>11</v>
      </c>
      <c r="E25" s="154">
        <f>ИсхФин!D20</f>
        <v>2355</v>
      </c>
      <c r="F25" s="131"/>
      <c r="G25" s="131"/>
    </row>
    <row r="26" spans="1:7" ht="22.5" customHeight="1">
      <c r="A26" s="91">
        <v>17</v>
      </c>
      <c r="B26" s="127" t="str">
        <f>S2</f>
        <v>ОАО «Кондитерская фирма «ТАКФ»</v>
      </c>
      <c r="C26" s="131">
        <v>6</v>
      </c>
      <c r="D26" s="129">
        <f t="shared" si="0"/>
        <v>11</v>
      </c>
      <c r="E26" s="154">
        <f>ИсхФин!D21</f>
        <v>2042</v>
      </c>
      <c r="F26" s="131"/>
      <c r="G26" s="131"/>
    </row>
    <row r="27" spans="1:7" ht="22.5" customHeight="1">
      <c r="A27" s="91">
        <v>18</v>
      </c>
      <c r="B27" s="127" t="str">
        <f>+T2</f>
        <v>АО «Кондитерская фабрика «Славянка»</v>
      </c>
      <c r="C27" s="131">
        <v>8</v>
      </c>
      <c r="D27" s="129">
        <f t="shared" si="0"/>
        <v>0</v>
      </c>
      <c r="E27" s="154">
        <f>ИсхФин!D22</f>
        <v>2031</v>
      </c>
      <c r="F27" s="131"/>
      <c r="G27" s="131"/>
    </row>
    <row r="28" spans="1:7" ht="22.5" customHeight="1">
      <c r="A28" s="91">
        <v>19</v>
      </c>
      <c r="B28" s="127" t="str">
        <f>+U2</f>
        <v>ОАО Южуралкондитер</v>
      </c>
      <c r="C28" s="131">
        <v>9</v>
      </c>
      <c r="D28" s="129">
        <f t="shared" si="0"/>
        <v>7</v>
      </c>
      <c r="E28" s="154">
        <f>ИсхФин!D23</f>
        <v>1929</v>
      </c>
      <c r="F28" s="131"/>
      <c r="G28" s="131"/>
    </row>
    <row r="29" spans="1:7" ht="22.5" customHeight="1">
      <c r="A29" s="91">
        <v>20</v>
      </c>
      <c r="B29" s="127" t="str">
        <f>V2</f>
        <v>ООО ТОРГОВАЯ КОМПАНИЯ «КОНДИТЕР ПРОФИ»</v>
      </c>
      <c r="C29" s="131">
        <v>6</v>
      </c>
      <c r="D29" s="129">
        <f t="shared" si="0"/>
        <v>17</v>
      </c>
      <c r="E29" s="154">
        <f>ИсхФин!D24</f>
        <v>1328</v>
      </c>
      <c r="F29" s="131"/>
      <c r="G29" s="131"/>
    </row>
    <row r="30" spans="1:7" ht="22.5" customHeight="1" thickBot="1">
      <c r="B30" s="127"/>
      <c r="C30" s="131"/>
      <c r="D30" s="131"/>
      <c r="E30" s="130"/>
      <c r="F30" s="131"/>
      <c r="G30" s="131"/>
    </row>
    <row r="31" spans="1:7" ht="21" customHeight="1" thickBot="1">
      <c r="A31" s="162" t="s">
        <v>196</v>
      </c>
      <c r="B31" s="163" t="s">
        <v>107</v>
      </c>
      <c r="C31" s="163" t="str">
        <f>Групп!C26</f>
        <v>Торговые марки, шт.</v>
      </c>
      <c r="D31" s="164" t="str">
        <f>Групп!$D$26</f>
        <v>Количество персонала (чел.)</v>
      </c>
      <c r="E31" s="126" t="str">
        <f>Групп!E26</f>
        <v>Направления деятельности, шт.</v>
      </c>
      <c r="F31" s="131"/>
      <c r="G31" s="131"/>
    </row>
    <row r="32" spans="1:7" ht="15.75" thickBot="1">
      <c r="A32" s="165">
        <v>1</v>
      </c>
      <c r="B32" s="56" t="str">
        <f>Групп!B27</f>
        <v>ООО МАРС</v>
      </c>
      <c r="C32" s="56">
        <f>Групп!C27</f>
        <v>134</v>
      </c>
      <c r="D32" s="56">
        <f>Групп!D27</f>
        <v>7537</v>
      </c>
      <c r="E32" s="56">
        <f>Групп!E27</f>
        <v>21</v>
      </c>
    </row>
    <row r="33" spans="1:5" ht="29.25" customHeight="1" thickBot="1">
      <c r="A33" s="165">
        <v>2</v>
      </c>
      <c r="B33" s="56" t="str">
        <f>Групп!B28</f>
        <v>ООО «МОН'ДЭЛИС РУСЬ»</v>
      </c>
      <c r="C33" s="56">
        <f>Групп!C28</f>
        <v>248</v>
      </c>
      <c r="D33" s="56">
        <f>Групп!D28</f>
        <v>5698</v>
      </c>
      <c r="E33" s="56">
        <f>Групп!E28</f>
        <v>20</v>
      </c>
    </row>
    <row r="34" spans="1:5" ht="27.75" customHeight="1" thickBot="1">
      <c r="A34" s="165">
        <v>3</v>
      </c>
      <c r="B34" s="56" t="str">
        <f>Групп!B29</f>
        <v>ЗАО «Ферреро Руссия»</v>
      </c>
      <c r="C34" s="56">
        <f>Групп!C29</f>
        <v>171</v>
      </c>
      <c r="D34" s="56">
        <f>Групп!D29</f>
        <v>4389</v>
      </c>
      <c r="E34" s="56">
        <f>Групп!E29</f>
        <v>4</v>
      </c>
    </row>
    <row r="35" spans="1:5" ht="32.25" customHeight="1" thickBot="1">
      <c r="A35" s="165">
        <v>4</v>
      </c>
      <c r="B35" s="56" t="str">
        <f>Групп!B30</f>
        <v>ООО «КДВ ВОРОНЕЖ»</v>
      </c>
      <c r="C35" s="56">
        <f>Групп!C30</f>
        <v>74</v>
      </c>
      <c r="D35" s="56">
        <f>Групп!D30</f>
        <v>3255</v>
      </c>
      <c r="E35" s="56">
        <f>Групп!E30</f>
        <v>18</v>
      </c>
    </row>
    <row r="36" spans="1:5" ht="26.25" thickBot="1">
      <c r="A36" s="165">
        <v>5</v>
      </c>
      <c r="B36" s="56" t="str">
        <f>Групп!B31</f>
        <v>ОАО «Кондитерский концерн Бабаевский</v>
      </c>
      <c r="C36" s="56">
        <f>Групп!C31</f>
        <v>42</v>
      </c>
      <c r="D36" s="56">
        <f>Групп!D31</f>
        <v>824</v>
      </c>
      <c r="E36" s="56">
        <f>Групп!E31</f>
        <v>11</v>
      </c>
    </row>
    <row r="37" spans="1:5" ht="15.75" thickBot="1">
      <c r="A37" s="165">
        <v>6</v>
      </c>
      <c r="B37" s="56" t="str">
        <f>Групп!B32</f>
        <v>ООО «Зеленые линии»</v>
      </c>
      <c r="C37" s="56">
        <f>Групп!C32</f>
        <v>29</v>
      </c>
      <c r="D37" s="56">
        <f>Групп!D32</f>
        <v>755</v>
      </c>
      <c r="E37" s="56">
        <f>Групп!E32</f>
        <v>31</v>
      </c>
    </row>
    <row r="38" spans="1:5" ht="26.25" thickBot="1">
      <c r="A38" s="165">
        <v>7</v>
      </c>
      <c r="B38" s="56" t="str">
        <f>Групп!B33</f>
        <v>ООО «Кондитерская фабрика «ПОБЕДА»</v>
      </c>
      <c r="C38" s="56">
        <f>Групп!C33</f>
        <v>86</v>
      </c>
      <c r="D38" s="56">
        <f>Групп!D33</f>
        <v>861</v>
      </c>
      <c r="E38" s="56">
        <f>Групп!E33</f>
        <v>20</v>
      </c>
    </row>
    <row r="39" spans="1:5" ht="39" thickBot="1">
      <c r="A39" s="165">
        <v>8</v>
      </c>
      <c r="B39" s="56" t="str">
        <f>Групп!B34</f>
        <v>ООО «КОНДИТЕРСКИЙ КОМБИНАТ «ОЗЕРСКИЙ СУВЕНИР»</v>
      </c>
      <c r="C39" s="56">
        <f>Групп!C34</f>
        <v>57</v>
      </c>
      <c r="D39" s="56">
        <f>Групп!D34</f>
        <v>859</v>
      </c>
      <c r="E39" s="56">
        <f>Групп!E34</f>
        <v>4</v>
      </c>
    </row>
    <row r="40" spans="1:5" ht="26.25" thickBot="1">
      <c r="A40" s="165">
        <v>9</v>
      </c>
      <c r="B40" s="56" t="str">
        <f>Групп!B35</f>
        <v>ООО «Кондитерское объединение «Славянка»</v>
      </c>
      <c r="C40" s="56" t="str">
        <f>Групп!C35</f>
        <v>-</v>
      </c>
      <c r="D40" s="56">
        <f>Групп!D35</f>
        <v>223</v>
      </c>
      <c r="E40" s="56">
        <f>Групп!E35</f>
        <v>17</v>
      </c>
    </row>
    <row r="41" spans="1:5" ht="26.25" thickBot="1">
      <c r="A41" s="165">
        <v>10</v>
      </c>
      <c r="B41" s="56" t="str">
        <f>Групп!B36</f>
        <v>ОАО «Воронежская кондитерская фабрика»</v>
      </c>
      <c r="C41" s="56">
        <f>Групп!C36</f>
        <v>26</v>
      </c>
      <c r="D41" s="56">
        <f>Групп!D36</f>
        <v>1457</v>
      </c>
      <c r="E41" s="56">
        <f>Групп!E36</f>
        <v>9</v>
      </c>
    </row>
    <row r="42" spans="1:5" ht="15.75" thickBot="1">
      <c r="A42" s="165">
        <v>11</v>
      </c>
      <c r="B42" s="56" t="str">
        <f>Групп!B37</f>
        <v>АО «Славянка плюс»</v>
      </c>
      <c r="C42" s="56">
        <f>Групп!C37</f>
        <v>55</v>
      </c>
      <c r="D42" s="56">
        <f>Групп!D37</f>
        <v>924</v>
      </c>
      <c r="E42" s="56">
        <f>Групп!E37</f>
        <v>5</v>
      </c>
    </row>
    <row r="43" spans="1:5" ht="15.75" thickBot="1">
      <c r="A43" s="165">
        <v>12</v>
      </c>
      <c r="B43" s="56" t="str">
        <f>Групп!B38</f>
        <v>ООО «Сладкая Слобода»</v>
      </c>
      <c r="C43" s="56">
        <f>Групп!C38</f>
        <v>0</v>
      </c>
      <c r="D43" s="56">
        <f>Групп!D38</f>
        <v>892</v>
      </c>
      <c r="E43" s="56">
        <f>Групп!E38</f>
        <v>19</v>
      </c>
    </row>
    <row r="44" spans="1:5" ht="26.25" thickBot="1">
      <c r="A44" s="165">
        <v>13</v>
      </c>
      <c r="B44" s="56" t="str">
        <f>Групп!B39</f>
        <v>ЗАО Фирма «Инфорум-Пром»</v>
      </c>
      <c r="C44" s="56">
        <f>Групп!C39</f>
        <v>6</v>
      </c>
      <c r="D44" s="56">
        <f>Групп!D39</f>
        <v>28</v>
      </c>
      <c r="E44" s="56">
        <f>Групп!E39</f>
        <v>28</v>
      </c>
    </row>
    <row r="45" spans="1:5" ht="39" thickBot="1">
      <c r="A45" s="166">
        <v>14</v>
      </c>
      <c r="B45" s="56" t="str">
        <f>Групп!B40</f>
        <v>ЗАО «СОРМОВСКАЯ КОНДИТЕРСКАЯ ФАБРИКА»</v>
      </c>
      <c r="C45" s="56">
        <f>Групп!C40</f>
        <v>21</v>
      </c>
      <c r="D45" s="56">
        <f>Групп!D40</f>
        <v>1041</v>
      </c>
      <c r="E45" s="56">
        <f>Групп!E40</f>
        <v>7</v>
      </c>
    </row>
    <row r="46" spans="1:5" ht="15.75" thickBot="1">
      <c r="A46" s="167">
        <f>A24</f>
        <v>15</v>
      </c>
      <c r="B46" s="167" t="str">
        <f t="shared" ref="B46:B51" si="1">B24</f>
        <v>АО «Славянка-люкс»</v>
      </c>
      <c r="C46" s="56">
        <f>Групп!C41</f>
        <v>45</v>
      </c>
      <c r="D46" s="56">
        <f>Групп!D41</f>
        <v>923</v>
      </c>
      <c r="E46" s="56">
        <f>Групп!E41</f>
        <v>5</v>
      </c>
    </row>
    <row r="47" spans="1:5" ht="15.75" thickBot="1">
      <c r="A47" s="167">
        <f t="shared" ref="A47:A50" si="2">A25</f>
        <v>16</v>
      </c>
      <c r="B47" s="167" t="str">
        <f t="shared" si="1"/>
        <v>ООО «Кондитерская фабрика «Волжанка»</v>
      </c>
      <c r="C47" s="56">
        <f>Групп!C42</f>
        <v>11</v>
      </c>
      <c r="D47" s="56">
        <f>Групп!D42</f>
        <v>589</v>
      </c>
      <c r="E47" s="56">
        <f>Групп!E42</f>
        <v>5</v>
      </c>
    </row>
    <row r="48" spans="1:5" ht="15.75" thickBot="1">
      <c r="A48" s="167">
        <f t="shared" si="2"/>
        <v>17</v>
      </c>
      <c r="B48" s="167" t="str">
        <f t="shared" si="1"/>
        <v>ОАО «Кондитерская фирма «ТАКФ»</v>
      </c>
      <c r="C48" s="56">
        <f>Групп!C43</f>
        <v>11</v>
      </c>
      <c r="D48" s="56">
        <f>Групп!D43</f>
        <v>614</v>
      </c>
      <c r="E48" s="56">
        <f>Групп!E43</f>
        <v>16</v>
      </c>
    </row>
    <row r="49" spans="1:5" ht="15.75" thickBot="1">
      <c r="A49" s="167">
        <f t="shared" si="2"/>
        <v>18</v>
      </c>
      <c r="B49" s="167" t="str">
        <f t="shared" si="1"/>
        <v>АО «Кондитерская фабрика «Славянка»</v>
      </c>
      <c r="C49" s="56">
        <f>Групп!C44</f>
        <v>0</v>
      </c>
      <c r="D49" s="56">
        <f>Групп!D44</f>
        <v>464</v>
      </c>
      <c r="E49" s="56">
        <f>Групп!E44</f>
        <v>15</v>
      </c>
    </row>
    <row r="50" spans="1:5" ht="15.75" thickBot="1">
      <c r="A50" s="167">
        <f t="shared" si="2"/>
        <v>19</v>
      </c>
      <c r="B50" s="167" t="str">
        <f t="shared" si="1"/>
        <v>ОАО Южуралкондитер</v>
      </c>
      <c r="C50" s="56">
        <f>Групп!C45</f>
        <v>7</v>
      </c>
      <c r="D50" s="56">
        <f>Групп!D45</f>
        <v>674</v>
      </c>
      <c r="E50" s="56">
        <f>Групп!E45</f>
        <v>9</v>
      </c>
    </row>
    <row r="51" spans="1:5" ht="15.75" thickBot="1">
      <c r="A51" s="167">
        <f>A29</f>
        <v>20</v>
      </c>
      <c r="B51" s="167" t="str">
        <f t="shared" si="1"/>
        <v>ООО ТОРГОВАЯ КОМПАНИЯ «КОНДИТЕР ПРОФИ»</v>
      </c>
      <c r="C51" s="56">
        <f>Групп!C46</f>
        <v>17</v>
      </c>
      <c r="D51" s="8">
        <f>Групп!D46</f>
        <v>28</v>
      </c>
      <c r="E51" s="56">
        <f>Групп!E46</f>
        <v>9</v>
      </c>
    </row>
  </sheetData>
  <pageMargins left="0.7" right="0.7" top="0.75" bottom="0.75" header="0.3" footer="0.3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BE8D51-971F-4AF0-94C8-D8BA992C2B36}">
  <dimension ref="A1:V51"/>
  <sheetViews>
    <sheetView topLeftCell="A35" zoomScale="75" zoomScaleNormal="75" workbookViewId="0">
      <selection activeCell="B20" sqref="B20"/>
    </sheetView>
  </sheetViews>
  <sheetFormatPr defaultRowHeight="15"/>
  <cols>
    <col min="1" max="1" width="4.875" style="91" customWidth="1"/>
    <col min="2" max="2" width="22.625" style="91" customWidth="1"/>
    <col min="3" max="3" width="14.75" style="91" customWidth="1"/>
    <col min="4" max="4" width="15" style="91" customWidth="1"/>
    <col min="5" max="5" width="14.75" style="91" customWidth="1"/>
    <col min="6" max="6" width="16.5" style="91" customWidth="1"/>
    <col min="7" max="7" width="15.75" style="91" customWidth="1"/>
    <col min="8" max="8" width="14.75" style="91" customWidth="1"/>
    <col min="9" max="9" width="16.75" style="91" customWidth="1"/>
    <col min="10" max="10" width="11.625" style="91" customWidth="1"/>
    <col min="11" max="11" width="10.75" style="91" customWidth="1"/>
    <col min="12" max="12" width="12.5" style="91" customWidth="1"/>
    <col min="13" max="13" width="10.75" style="91" customWidth="1"/>
    <col min="14" max="16384" width="9" style="91"/>
  </cols>
  <sheetData>
    <row r="1" spans="1:22" ht="15.75" thickBot="1"/>
    <row r="2" spans="1:22" ht="39" thickBot="1">
      <c r="B2" s="124" t="s">
        <v>194</v>
      </c>
      <c r="C2" s="125" t="str">
        <f>+ИсхФин!C4</f>
        <v>ООО МАРС</v>
      </c>
      <c r="D2" s="125" t="str">
        <f>+ИсхФин!C5</f>
        <v>ООО «МОН'ДЭЛИС РУСЬ»</v>
      </c>
      <c r="E2" s="125" t="str">
        <f>+ИсхФин!C6</f>
        <v>ЗАО «Ферреро Руссия»</v>
      </c>
      <c r="F2" s="125" t="str">
        <f>+ИсхФин!C7</f>
        <v>ООО «КДВ ВОРОНЕЖ»</v>
      </c>
      <c r="G2" s="126" t="str">
        <f>+ИсхФин!C8</f>
        <v>ОАО «Кондитерский концерн Бабаевский</v>
      </c>
      <c r="H2" s="91" t="str">
        <f>+ИсхФин!C9</f>
        <v>ООО «Зеленые линии»</v>
      </c>
      <c r="I2" s="91" t="str">
        <f>+ИсхФин!C10</f>
        <v>ООО «Кондитерская фабрика «ПОБЕДА»</v>
      </c>
      <c r="J2" s="91" t="str">
        <f>+ИсхФин!C11</f>
        <v>ООО «КОНДИТЕРСКИЙ КОМБИНАТ «ОЗЕРСКИЙ СУВЕНИР»</v>
      </c>
      <c r="K2" s="91" t="str">
        <f>+ИсхФин!C12</f>
        <v>ООО «Кондитерское объединение «Славянка»</v>
      </c>
      <c r="L2" s="91" t="str">
        <f>+ИсхФин!C13</f>
        <v>ОАО «Воронежская кондитерская фабрика»</v>
      </c>
      <c r="M2" s="91" t="str">
        <f>+ИсхФин!C14</f>
        <v>АО «Славянка плюс»</v>
      </c>
      <c r="N2" s="91" t="str">
        <f>+ИсхФин!C15</f>
        <v>ООО «Сладкая Слобода»</v>
      </c>
      <c r="O2" s="91" t="str">
        <f>+ИсхФин!C16</f>
        <v>ЗАО Фирма «Инфорум-Пром»</v>
      </c>
      <c r="P2" s="91" t="str">
        <f>+ИсхФин!C17</f>
        <v>ЗАО «СОРМОВСКАЯ КОНДИТЕРСКАЯ ФАБРИКА»</v>
      </c>
      <c r="Q2" s="91" t="str">
        <f>ИсхФин!C19</f>
        <v>АО «Славянка-люкс»</v>
      </c>
      <c r="R2" s="90" t="str">
        <f>ИсхФин!C20</f>
        <v>ООО «Кондитерская фабрика «Волжанка»</v>
      </c>
      <c r="S2" s="91" t="str">
        <f>+ИсхФин!C21</f>
        <v>ОАО «Кондитерская фирма «ТАКФ»</v>
      </c>
      <c r="T2" s="91" t="str">
        <f>ИсхФин!C22</f>
        <v>АО «Кондитерская фабрика «Славянка»</v>
      </c>
      <c r="U2" s="91" t="str">
        <f>ИсхФин!C23</f>
        <v>ОАО Южуралкондитер</v>
      </c>
      <c r="V2" s="91" t="str">
        <f>ИсхФин!C24</f>
        <v>ООО ТОРГОВАЯ КОМПАНИЯ «КОНДИТЕР ПРОФИ»</v>
      </c>
    </row>
    <row r="3" spans="1:22" ht="36" customHeight="1" thickBot="1">
      <c r="B3" s="140" t="s">
        <v>197</v>
      </c>
      <c r="C3" s="141">
        <v>4</v>
      </c>
      <c r="D3" s="141">
        <v>3</v>
      </c>
      <c r="E3" s="141">
        <v>4</v>
      </c>
      <c r="F3" s="141">
        <v>3</v>
      </c>
      <c r="G3" s="141">
        <v>3.5</v>
      </c>
      <c r="H3" s="91">
        <v>4</v>
      </c>
    </row>
    <row r="4" spans="1:22" ht="51.75" thickBot="1">
      <c r="B4" s="140" t="s">
        <v>198</v>
      </c>
      <c r="C4" s="141">
        <v>5</v>
      </c>
      <c r="D4" s="141">
        <v>5</v>
      </c>
      <c r="E4" s="141">
        <v>4</v>
      </c>
      <c r="F4" s="141">
        <v>3</v>
      </c>
      <c r="G4" s="141">
        <v>4</v>
      </c>
    </row>
    <row r="5" spans="1:22" ht="26.25" thickBot="1">
      <c r="B5" s="140" t="s">
        <v>199</v>
      </c>
      <c r="C5" s="141">
        <v>5</v>
      </c>
      <c r="D5" s="141">
        <v>5</v>
      </c>
      <c r="E5" s="141">
        <v>5</v>
      </c>
      <c r="F5" s="141">
        <v>3</v>
      </c>
      <c r="G5" s="141">
        <v>3</v>
      </c>
    </row>
    <row r="6" spans="1:22" ht="39" thickBot="1">
      <c r="B6" s="140" t="s">
        <v>200</v>
      </c>
      <c r="C6" s="141">
        <v>5</v>
      </c>
      <c r="D6" s="141">
        <v>2</v>
      </c>
      <c r="E6" s="141">
        <v>3.5</v>
      </c>
      <c r="F6" s="141">
        <v>2</v>
      </c>
      <c r="G6" s="141">
        <v>3</v>
      </c>
    </row>
    <row r="7" spans="1:22" ht="39" thickBot="1">
      <c r="B7" s="140" t="s">
        <v>201</v>
      </c>
      <c r="C7" s="141">
        <v>5</v>
      </c>
      <c r="D7" s="141">
        <v>1.5</v>
      </c>
      <c r="E7" s="141">
        <v>5</v>
      </c>
      <c r="F7" s="141">
        <v>2</v>
      </c>
      <c r="G7" s="141">
        <v>3</v>
      </c>
    </row>
    <row r="8" spans="1:22" ht="15.75" thickBot="1">
      <c r="B8" s="140" t="s">
        <v>202</v>
      </c>
      <c r="C8" s="141">
        <v>5</v>
      </c>
      <c r="D8" s="141">
        <v>2</v>
      </c>
      <c r="E8" s="141">
        <v>4.5</v>
      </c>
      <c r="F8" s="141">
        <v>2.5</v>
      </c>
      <c r="G8" s="141">
        <v>3.5</v>
      </c>
    </row>
    <row r="9" spans="1:22" ht="22.5" customHeight="1">
      <c r="B9" s="127" t="s">
        <v>107</v>
      </c>
      <c r="C9" s="128" t="str">
        <f>E31</f>
        <v>Направления деятельности, шт.</v>
      </c>
      <c r="D9" s="129" t="str">
        <f>C31</f>
        <v>Торговые марки, шт.</v>
      </c>
      <c r="E9" s="130" t="s">
        <v>195</v>
      </c>
      <c r="F9" s="131"/>
      <c r="G9" s="131"/>
    </row>
    <row r="10" spans="1:22" ht="22.5" customHeight="1">
      <c r="A10" s="91">
        <v>1</v>
      </c>
      <c r="B10" s="127" t="str">
        <f>+C2</f>
        <v>ООО МАРС</v>
      </c>
      <c r="C10" s="131">
        <f>E32</f>
        <v>21</v>
      </c>
      <c r="D10" s="129">
        <f t="shared" ref="D10:D29" si="0">C32</f>
        <v>134</v>
      </c>
      <c r="E10" s="154">
        <f>+ИсхФин!D4</f>
        <v>139536</v>
      </c>
      <c r="F10" s="131">
        <v>1</v>
      </c>
      <c r="G10" s="131"/>
    </row>
    <row r="11" spans="1:22" ht="22.5" customHeight="1">
      <c r="A11" s="91">
        <v>2</v>
      </c>
      <c r="B11" s="127" t="str">
        <f>+D2</f>
        <v>ООО «МОН'ДЭЛИС РУСЬ»</v>
      </c>
      <c r="C11" s="131">
        <f t="shared" ref="C11:C29" si="1">E33</f>
        <v>20</v>
      </c>
      <c r="D11" s="129">
        <f t="shared" si="0"/>
        <v>248</v>
      </c>
      <c r="E11" s="154">
        <f>+ИсхФин!D5</f>
        <v>59435</v>
      </c>
      <c r="F11" s="131">
        <v>1</v>
      </c>
      <c r="G11" s="131"/>
    </row>
    <row r="12" spans="1:22" ht="22.5" customHeight="1">
      <c r="A12" s="91">
        <v>3</v>
      </c>
      <c r="B12" s="127" t="str">
        <f>+E2</f>
        <v>ЗАО «Ферреро Руссия»</v>
      </c>
      <c r="C12" s="131">
        <f t="shared" si="1"/>
        <v>4</v>
      </c>
      <c r="D12" s="129">
        <f t="shared" si="0"/>
        <v>171</v>
      </c>
      <c r="E12" s="154">
        <f>+ИсхФин!D6</f>
        <v>41914</v>
      </c>
      <c r="F12" s="131">
        <v>2</v>
      </c>
      <c r="G12" s="131"/>
    </row>
    <row r="13" spans="1:22" ht="22.5" customHeight="1">
      <c r="A13" s="91">
        <v>4</v>
      </c>
      <c r="B13" s="127" t="str">
        <f>+F2</f>
        <v>ООО «КДВ ВОРОНЕЖ»</v>
      </c>
      <c r="C13" s="131">
        <f t="shared" si="1"/>
        <v>18</v>
      </c>
      <c r="D13" s="129">
        <f t="shared" si="0"/>
        <v>74</v>
      </c>
      <c r="E13" s="154">
        <f>+ИсхФин!D7</f>
        <v>29877</v>
      </c>
      <c r="F13" s="131">
        <v>1</v>
      </c>
      <c r="G13" s="131"/>
    </row>
    <row r="14" spans="1:22" ht="22.5" customHeight="1">
      <c r="A14" s="91">
        <v>5</v>
      </c>
      <c r="B14" s="127" t="str">
        <f>+G2</f>
        <v>ОАО «Кондитерский концерн Бабаевский</v>
      </c>
      <c r="C14" s="131">
        <f t="shared" si="1"/>
        <v>11</v>
      </c>
      <c r="D14" s="129">
        <f t="shared" si="0"/>
        <v>42</v>
      </c>
      <c r="E14" s="154">
        <f>+ИсхФин!D8</f>
        <v>9344</v>
      </c>
      <c r="F14" s="131">
        <v>2</v>
      </c>
      <c r="G14" s="131"/>
    </row>
    <row r="15" spans="1:22" ht="22.5" customHeight="1">
      <c r="A15" s="91">
        <v>6</v>
      </c>
      <c r="B15" s="127" t="str">
        <f>+H2</f>
        <v>ООО «Зеленые линии»</v>
      </c>
      <c r="C15" s="131">
        <f t="shared" si="1"/>
        <v>31</v>
      </c>
      <c r="D15" s="129">
        <f t="shared" si="0"/>
        <v>29</v>
      </c>
      <c r="E15" s="154">
        <f>+ИсхФин!D9</f>
        <v>7092</v>
      </c>
      <c r="F15" s="131">
        <v>2</v>
      </c>
      <c r="G15" s="131"/>
    </row>
    <row r="16" spans="1:22" ht="22.5" customHeight="1">
      <c r="A16" s="91">
        <v>7</v>
      </c>
      <c r="B16" s="168" t="str">
        <f>+I2</f>
        <v>ООО «Кондитерская фабрика «ПОБЕДА»</v>
      </c>
      <c r="C16" s="131">
        <f t="shared" si="1"/>
        <v>20</v>
      </c>
      <c r="D16" s="129">
        <f t="shared" si="0"/>
        <v>86</v>
      </c>
      <c r="E16" s="154">
        <f>+ИсхФин!D10</f>
        <v>4722</v>
      </c>
      <c r="F16" s="131">
        <v>1</v>
      </c>
      <c r="G16" s="131"/>
    </row>
    <row r="17" spans="1:7" ht="22.5" customHeight="1">
      <c r="A17" s="91">
        <v>8</v>
      </c>
      <c r="B17" s="127" t="str">
        <f>+J2</f>
        <v>ООО «КОНДИТЕРСКИЙ КОМБИНАТ «ОЗЕРСКИЙ СУВЕНИР»</v>
      </c>
      <c r="C17" s="131">
        <f t="shared" si="1"/>
        <v>4</v>
      </c>
      <c r="D17" s="129">
        <f t="shared" si="0"/>
        <v>57</v>
      </c>
      <c r="E17" s="154">
        <f>+ИсхФин!D11</f>
        <v>4201</v>
      </c>
      <c r="F17" s="131">
        <v>2</v>
      </c>
      <c r="G17" s="131"/>
    </row>
    <row r="18" spans="1:7" ht="22.5" customHeight="1">
      <c r="A18" s="91">
        <v>9</v>
      </c>
      <c r="B18" s="127" t="str">
        <f>+K2</f>
        <v>ООО «Кондитерское объединение «Славянка»</v>
      </c>
      <c r="C18" s="131">
        <f t="shared" si="1"/>
        <v>17</v>
      </c>
      <c r="D18" s="129" t="str">
        <f t="shared" si="0"/>
        <v>-</v>
      </c>
      <c r="E18" s="154">
        <f>+ИсхФин!D12</f>
        <v>3124</v>
      </c>
      <c r="F18" s="131"/>
      <c r="G18" s="131"/>
    </row>
    <row r="19" spans="1:7" ht="22.5" customHeight="1">
      <c r="A19" s="91">
        <v>10</v>
      </c>
      <c r="B19" s="127" t="str">
        <f>+L2</f>
        <v>ОАО «Воронежская кондитерская фабрика»</v>
      </c>
      <c r="C19" s="131">
        <f t="shared" si="1"/>
        <v>9</v>
      </c>
      <c r="D19" s="129">
        <f t="shared" si="0"/>
        <v>26</v>
      </c>
      <c r="E19" s="154">
        <f>+ИсхФин!D13</f>
        <v>3047</v>
      </c>
      <c r="F19" s="131">
        <v>2</v>
      </c>
      <c r="G19" s="131"/>
    </row>
    <row r="20" spans="1:7" ht="22.5" customHeight="1">
      <c r="A20" s="91">
        <v>11</v>
      </c>
      <c r="B20" s="127" t="str">
        <f>+M2</f>
        <v>АО «Славянка плюс»</v>
      </c>
      <c r="C20" s="131">
        <f t="shared" si="1"/>
        <v>5</v>
      </c>
      <c r="D20" s="129">
        <f t="shared" si="0"/>
        <v>55</v>
      </c>
      <c r="E20" s="154">
        <f>+ИсхФин!D14</f>
        <v>3030</v>
      </c>
      <c r="F20" s="131">
        <v>2</v>
      </c>
      <c r="G20" s="131"/>
    </row>
    <row r="21" spans="1:7" ht="22.5" customHeight="1">
      <c r="A21" s="91">
        <v>12</v>
      </c>
      <c r="B21" s="127" t="str">
        <f>+N2</f>
        <v>ООО «Сладкая Слобода»</v>
      </c>
      <c r="C21" s="131">
        <f t="shared" si="1"/>
        <v>19</v>
      </c>
      <c r="D21" s="129">
        <f t="shared" si="0"/>
        <v>0</v>
      </c>
      <c r="E21" s="154">
        <f>+ИсхФин!D15</f>
        <v>2815</v>
      </c>
      <c r="F21" s="131">
        <v>2</v>
      </c>
      <c r="G21" s="131"/>
    </row>
    <row r="22" spans="1:7" ht="22.5" customHeight="1">
      <c r="A22" s="91">
        <v>13</v>
      </c>
      <c r="B22" s="127" t="str">
        <f>+O2</f>
        <v>ЗАО Фирма «Инфорум-Пром»</v>
      </c>
      <c r="C22" s="131">
        <f t="shared" si="1"/>
        <v>28</v>
      </c>
      <c r="D22" s="129">
        <f t="shared" si="0"/>
        <v>6</v>
      </c>
      <c r="E22" s="154">
        <f>+ИсхФин!D16</f>
        <v>2730</v>
      </c>
      <c r="F22" s="131">
        <v>2</v>
      </c>
      <c r="G22" s="131"/>
    </row>
    <row r="23" spans="1:7" ht="22.5" customHeight="1">
      <c r="A23" s="91">
        <v>14</v>
      </c>
      <c r="B23" s="127" t="str">
        <f>+P2</f>
        <v>ЗАО «СОРМОВСКАЯ КОНДИТЕРСКАЯ ФАБРИКА»</v>
      </c>
      <c r="C23" s="131">
        <f t="shared" si="1"/>
        <v>7</v>
      </c>
      <c r="D23" s="129">
        <f t="shared" si="0"/>
        <v>21</v>
      </c>
      <c r="E23" s="154">
        <f>+ИсхФин!D17</f>
        <v>2702</v>
      </c>
      <c r="F23" s="131">
        <v>2</v>
      </c>
      <c r="G23" s="131"/>
    </row>
    <row r="24" spans="1:7" ht="22.5" customHeight="1">
      <c r="A24" s="91">
        <v>15</v>
      </c>
      <c r="B24" s="127" t="str">
        <f>+Q2</f>
        <v>АО «Славянка-люкс»</v>
      </c>
      <c r="C24" s="131">
        <f t="shared" si="1"/>
        <v>5</v>
      </c>
      <c r="D24" s="129">
        <f t="shared" si="0"/>
        <v>45</v>
      </c>
      <c r="E24" s="154">
        <f>ИсхФин!D19</f>
        <v>2555</v>
      </c>
      <c r="F24" s="131">
        <v>2</v>
      </c>
      <c r="G24" s="131"/>
    </row>
    <row r="25" spans="1:7" ht="22.5" customHeight="1">
      <c r="A25" s="91">
        <v>16</v>
      </c>
      <c r="B25" s="156" t="str">
        <f>+R2</f>
        <v>ООО «Кондитерская фабрика «Волжанка»</v>
      </c>
      <c r="C25" s="131">
        <f t="shared" si="1"/>
        <v>5</v>
      </c>
      <c r="D25" s="129">
        <f t="shared" si="0"/>
        <v>11</v>
      </c>
      <c r="E25" s="154">
        <f>ИсхФин!D20</f>
        <v>2355</v>
      </c>
      <c r="F25" s="131">
        <v>3</v>
      </c>
      <c r="G25" s="131"/>
    </row>
    <row r="26" spans="1:7" ht="22.5" customHeight="1">
      <c r="A26" s="91">
        <v>17</v>
      </c>
      <c r="B26" s="127" t="str">
        <f>S2</f>
        <v>ОАО «Кондитерская фирма «ТАКФ»</v>
      </c>
      <c r="C26" s="131">
        <f t="shared" si="1"/>
        <v>16</v>
      </c>
      <c r="D26" s="129">
        <f t="shared" si="0"/>
        <v>11</v>
      </c>
      <c r="E26" s="154">
        <f>ИсхФин!D21</f>
        <v>2042</v>
      </c>
      <c r="F26" s="131">
        <v>2</v>
      </c>
      <c r="G26" s="131"/>
    </row>
    <row r="27" spans="1:7" ht="22.5" customHeight="1">
      <c r="A27" s="91">
        <v>18</v>
      </c>
      <c r="B27" s="127" t="str">
        <f>+T2</f>
        <v>АО «Кондитерская фабрика «Славянка»</v>
      </c>
      <c r="C27" s="131">
        <f t="shared" si="1"/>
        <v>15</v>
      </c>
      <c r="D27" s="129">
        <f t="shared" si="0"/>
        <v>0</v>
      </c>
      <c r="E27" s="154">
        <f>ИсхФин!D22</f>
        <v>2031</v>
      </c>
      <c r="F27" s="131">
        <v>2</v>
      </c>
      <c r="G27" s="131"/>
    </row>
    <row r="28" spans="1:7" ht="22.5" customHeight="1">
      <c r="A28" s="91">
        <v>19</v>
      </c>
      <c r="B28" s="127" t="str">
        <f>+U2</f>
        <v>ОАО Южуралкондитер</v>
      </c>
      <c r="C28" s="131">
        <f t="shared" si="1"/>
        <v>9</v>
      </c>
      <c r="D28" s="129">
        <f t="shared" si="0"/>
        <v>7</v>
      </c>
      <c r="E28" s="154">
        <f>ИсхФин!D23</f>
        <v>1929</v>
      </c>
      <c r="F28" s="131">
        <v>3</v>
      </c>
      <c r="G28" s="131"/>
    </row>
    <row r="29" spans="1:7" ht="22.5" customHeight="1">
      <c r="A29" s="91">
        <v>20</v>
      </c>
      <c r="B29" s="127" t="str">
        <f>V2</f>
        <v>ООО ТОРГОВАЯ КОМПАНИЯ «КОНДИТЕР ПРОФИ»</v>
      </c>
      <c r="C29" s="131">
        <f t="shared" si="1"/>
        <v>9</v>
      </c>
      <c r="D29" s="129">
        <f t="shared" si="0"/>
        <v>17</v>
      </c>
      <c r="E29" s="154">
        <f>ИсхФин!D24</f>
        <v>1328</v>
      </c>
      <c r="F29" s="131">
        <v>3</v>
      </c>
      <c r="G29" s="131"/>
    </row>
    <row r="30" spans="1:7" ht="22.5" customHeight="1" thickBot="1">
      <c r="B30" s="127"/>
      <c r="C30" s="131"/>
      <c r="D30" s="131"/>
      <c r="E30" s="130"/>
      <c r="F30" s="131"/>
      <c r="G30" s="131"/>
    </row>
    <row r="31" spans="1:7" ht="21" customHeight="1" thickBot="1">
      <c r="A31" s="162" t="s">
        <v>196</v>
      </c>
      <c r="B31" s="163" t="s">
        <v>107</v>
      </c>
      <c r="C31" s="163" t="str">
        <f>Групп!C26</f>
        <v>Торговые марки, шт.</v>
      </c>
      <c r="D31" s="164" t="str">
        <f>Групп!$D$26</f>
        <v>Количество персонала (чел.)</v>
      </c>
      <c r="E31" s="126" t="str">
        <f>Групп!E26</f>
        <v>Направления деятельности, шт.</v>
      </c>
      <c r="F31" s="131"/>
      <c r="G31" s="131"/>
    </row>
    <row r="32" spans="1:7" ht="15.75" thickBot="1">
      <c r="A32" s="165">
        <v>1</v>
      </c>
      <c r="B32" s="56" t="str">
        <f>Групп!B27</f>
        <v>ООО МАРС</v>
      </c>
      <c r="C32" s="56">
        <f>Групп!C27</f>
        <v>134</v>
      </c>
      <c r="D32" s="56">
        <f>Групп!D27</f>
        <v>7537</v>
      </c>
      <c r="E32" s="56">
        <f>Групп!E27</f>
        <v>21</v>
      </c>
    </row>
    <row r="33" spans="1:5" ht="29.25" customHeight="1" thickBot="1">
      <c r="A33" s="165">
        <v>2</v>
      </c>
      <c r="B33" s="56" t="str">
        <f>Групп!B28</f>
        <v>ООО «МОН'ДЭЛИС РУСЬ»</v>
      </c>
      <c r="C33" s="56">
        <f>Групп!C28</f>
        <v>248</v>
      </c>
      <c r="D33" s="56">
        <f>Групп!D28</f>
        <v>5698</v>
      </c>
      <c r="E33" s="56">
        <f>Групп!E28</f>
        <v>20</v>
      </c>
    </row>
    <row r="34" spans="1:5" ht="27.75" customHeight="1" thickBot="1">
      <c r="A34" s="165">
        <v>3</v>
      </c>
      <c r="B34" s="56" t="str">
        <f>Групп!B29</f>
        <v>ЗАО «Ферреро Руссия»</v>
      </c>
      <c r="C34" s="56">
        <f>Групп!C29</f>
        <v>171</v>
      </c>
      <c r="D34" s="56">
        <f>Групп!D29</f>
        <v>4389</v>
      </c>
      <c r="E34" s="56">
        <f>Групп!E29</f>
        <v>4</v>
      </c>
    </row>
    <row r="35" spans="1:5" ht="32.25" customHeight="1" thickBot="1">
      <c r="A35" s="165">
        <v>4</v>
      </c>
      <c r="B35" s="56" t="str">
        <f>Групп!B30</f>
        <v>ООО «КДВ ВОРОНЕЖ»</v>
      </c>
      <c r="C35" s="56">
        <f>Групп!C30</f>
        <v>74</v>
      </c>
      <c r="D35" s="56">
        <f>Групп!D30</f>
        <v>3255</v>
      </c>
      <c r="E35" s="56">
        <f>Групп!E30</f>
        <v>18</v>
      </c>
    </row>
    <row r="36" spans="1:5" ht="26.25" thickBot="1">
      <c r="A36" s="165">
        <v>5</v>
      </c>
      <c r="B36" s="56" t="str">
        <f>Групп!B31</f>
        <v>ОАО «Кондитерский концерн Бабаевский</v>
      </c>
      <c r="C36" s="56">
        <f>Групп!C31</f>
        <v>42</v>
      </c>
      <c r="D36" s="56">
        <f>Групп!D31</f>
        <v>824</v>
      </c>
      <c r="E36" s="56">
        <f>Групп!E31</f>
        <v>11</v>
      </c>
    </row>
    <row r="37" spans="1:5" ht="15.75" thickBot="1">
      <c r="A37" s="165">
        <v>6</v>
      </c>
      <c r="B37" s="56" t="str">
        <f>Групп!B32</f>
        <v>ООО «Зеленые линии»</v>
      </c>
      <c r="C37" s="56">
        <f>Групп!C32</f>
        <v>29</v>
      </c>
      <c r="D37" s="56">
        <f>Групп!D32</f>
        <v>755</v>
      </c>
      <c r="E37" s="56">
        <f>Групп!E32</f>
        <v>31</v>
      </c>
    </row>
    <row r="38" spans="1:5" ht="26.25" thickBot="1">
      <c r="A38" s="165">
        <v>7</v>
      </c>
      <c r="B38" s="56" t="str">
        <f>Групп!B33</f>
        <v>ООО «Кондитерская фабрика «ПОБЕДА»</v>
      </c>
      <c r="C38" s="56">
        <f>Групп!C33</f>
        <v>86</v>
      </c>
      <c r="D38" s="56">
        <f>Групп!D33</f>
        <v>861</v>
      </c>
      <c r="E38" s="56">
        <f>Групп!E33</f>
        <v>20</v>
      </c>
    </row>
    <row r="39" spans="1:5" ht="39" thickBot="1">
      <c r="A39" s="165">
        <v>8</v>
      </c>
      <c r="B39" s="56" t="str">
        <f>Групп!B34</f>
        <v>ООО «КОНДИТЕРСКИЙ КОМБИНАТ «ОЗЕРСКИЙ СУВЕНИР»</v>
      </c>
      <c r="C39" s="56">
        <f>Групп!C34</f>
        <v>57</v>
      </c>
      <c r="D39" s="56">
        <f>Групп!D34</f>
        <v>859</v>
      </c>
      <c r="E39" s="56">
        <f>Групп!E34</f>
        <v>4</v>
      </c>
    </row>
    <row r="40" spans="1:5" ht="26.25" thickBot="1">
      <c r="A40" s="165">
        <v>9</v>
      </c>
      <c r="B40" s="56" t="str">
        <f>Групп!B35</f>
        <v>ООО «Кондитерское объединение «Славянка»</v>
      </c>
      <c r="C40" s="56" t="str">
        <f>Групп!C35</f>
        <v>-</v>
      </c>
      <c r="D40" s="56">
        <f>Групп!D35</f>
        <v>223</v>
      </c>
      <c r="E40" s="56">
        <f>Групп!E35</f>
        <v>17</v>
      </c>
    </row>
    <row r="41" spans="1:5" ht="26.25" thickBot="1">
      <c r="A41" s="165">
        <v>10</v>
      </c>
      <c r="B41" s="56" t="str">
        <f>Групп!B36</f>
        <v>ОАО «Воронежская кондитерская фабрика»</v>
      </c>
      <c r="C41" s="56">
        <f>Групп!C36</f>
        <v>26</v>
      </c>
      <c r="D41" s="56">
        <f>Групп!D36</f>
        <v>1457</v>
      </c>
      <c r="E41" s="56">
        <f>Групп!E36</f>
        <v>9</v>
      </c>
    </row>
    <row r="42" spans="1:5" ht="15.75" thickBot="1">
      <c r="A42" s="165">
        <v>11</v>
      </c>
      <c r="B42" s="56" t="str">
        <f>Групп!B37</f>
        <v>АО «Славянка плюс»</v>
      </c>
      <c r="C42" s="56">
        <f>Групп!C37</f>
        <v>55</v>
      </c>
      <c r="D42" s="56">
        <f>Групп!D37</f>
        <v>924</v>
      </c>
      <c r="E42" s="56">
        <f>Групп!E37</f>
        <v>5</v>
      </c>
    </row>
    <row r="43" spans="1:5" ht="15.75" thickBot="1">
      <c r="A43" s="165">
        <v>12</v>
      </c>
      <c r="B43" s="56" t="str">
        <f>Групп!B38</f>
        <v>ООО «Сладкая Слобода»</v>
      </c>
      <c r="C43" s="56">
        <f>Групп!C38</f>
        <v>0</v>
      </c>
      <c r="D43" s="56">
        <f>Групп!D38</f>
        <v>892</v>
      </c>
      <c r="E43" s="56">
        <f>Групп!E38</f>
        <v>19</v>
      </c>
    </row>
    <row r="44" spans="1:5" ht="26.25" thickBot="1">
      <c r="A44" s="165">
        <v>13</v>
      </c>
      <c r="B44" s="56" t="str">
        <f>Групп!B39</f>
        <v>ЗАО Фирма «Инфорум-Пром»</v>
      </c>
      <c r="C44" s="56">
        <f>Групп!C39</f>
        <v>6</v>
      </c>
      <c r="D44" s="56">
        <f>Групп!D39</f>
        <v>28</v>
      </c>
      <c r="E44" s="56">
        <f>Групп!E39</f>
        <v>28</v>
      </c>
    </row>
    <row r="45" spans="1:5" ht="39" thickBot="1">
      <c r="A45" s="166">
        <v>14</v>
      </c>
      <c r="B45" s="56" t="str">
        <f>Групп!B40</f>
        <v>ЗАО «СОРМОВСКАЯ КОНДИТЕРСКАЯ ФАБРИКА»</v>
      </c>
      <c r="C45" s="56">
        <f>Групп!C40</f>
        <v>21</v>
      </c>
      <c r="D45" s="56">
        <f>Групп!D40</f>
        <v>1041</v>
      </c>
      <c r="E45" s="56">
        <f>Групп!E40</f>
        <v>7</v>
      </c>
    </row>
    <row r="46" spans="1:5" ht="15.75" thickBot="1">
      <c r="A46" s="167">
        <f>A24</f>
        <v>15</v>
      </c>
      <c r="B46" s="167" t="str">
        <f t="shared" ref="B46:B51" si="2">B24</f>
        <v>АО «Славянка-люкс»</v>
      </c>
      <c r="C46" s="56">
        <f>Групп!C41</f>
        <v>45</v>
      </c>
      <c r="D46" s="56">
        <f>Групп!D41</f>
        <v>923</v>
      </c>
      <c r="E46" s="56">
        <f>Групп!E41</f>
        <v>5</v>
      </c>
    </row>
    <row r="47" spans="1:5" ht="15.75" thickBot="1">
      <c r="A47" s="167">
        <f t="shared" ref="A47:A50" si="3">A25</f>
        <v>16</v>
      </c>
      <c r="B47" s="167" t="str">
        <f t="shared" si="2"/>
        <v>ООО «Кондитерская фабрика «Волжанка»</v>
      </c>
      <c r="C47" s="56">
        <f>Групп!C42</f>
        <v>11</v>
      </c>
      <c r="D47" s="56">
        <f>Групп!D42</f>
        <v>589</v>
      </c>
      <c r="E47" s="56">
        <f>Групп!E42</f>
        <v>5</v>
      </c>
    </row>
    <row r="48" spans="1:5" ht="15.75" thickBot="1">
      <c r="A48" s="167">
        <f t="shared" si="3"/>
        <v>17</v>
      </c>
      <c r="B48" s="167" t="str">
        <f t="shared" si="2"/>
        <v>ОАО «Кондитерская фирма «ТАКФ»</v>
      </c>
      <c r="C48" s="56">
        <f>Групп!C43</f>
        <v>11</v>
      </c>
      <c r="D48" s="56">
        <f>Групп!D43</f>
        <v>614</v>
      </c>
      <c r="E48" s="56">
        <f>Групп!E43</f>
        <v>16</v>
      </c>
    </row>
    <row r="49" spans="1:5" ht="15.75" thickBot="1">
      <c r="A49" s="167">
        <f t="shared" si="3"/>
        <v>18</v>
      </c>
      <c r="B49" s="167" t="str">
        <f t="shared" si="2"/>
        <v>АО «Кондитерская фабрика «Славянка»</v>
      </c>
      <c r="C49" s="56">
        <f>Групп!C44</f>
        <v>0</v>
      </c>
      <c r="D49" s="56">
        <f>Групп!D44</f>
        <v>464</v>
      </c>
      <c r="E49" s="56">
        <f>Групп!E44</f>
        <v>15</v>
      </c>
    </row>
    <row r="50" spans="1:5" ht="15.75" thickBot="1">
      <c r="A50" s="167">
        <f t="shared" si="3"/>
        <v>19</v>
      </c>
      <c r="B50" s="167" t="str">
        <f t="shared" si="2"/>
        <v>ОАО Южуралкондитер</v>
      </c>
      <c r="C50" s="56">
        <f>Групп!C45</f>
        <v>7</v>
      </c>
      <c r="D50" s="56">
        <f>Групп!D45</f>
        <v>674</v>
      </c>
      <c r="E50" s="56">
        <f>Групп!E45</f>
        <v>9</v>
      </c>
    </row>
    <row r="51" spans="1:5" ht="15.75" thickBot="1">
      <c r="A51" s="167">
        <f>A29</f>
        <v>20</v>
      </c>
      <c r="B51" s="167" t="str">
        <f t="shared" si="2"/>
        <v>ООО ТОРГОВАЯ КОМПАНИЯ «КОНДИТЕР ПРОФИ»</v>
      </c>
      <c r="C51" s="56">
        <f>Групп!C46</f>
        <v>17</v>
      </c>
      <c r="D51" s="8">
        <f>Групп!D46</f>
        <v>28</v>
      </c>
      <c r="E51" s="56">
        <f>Групп!E46</f>
        <v>9</v>
      </c>
    </row>
  </sheetData>
  <pageMargins left="0.7" right="0.7" top="0.75" bottom="0.75" header="0.3" footer="0.3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5DF3D9-E580-4EFB-ACF8-9C6E5D36A20A}">
  <dimension ref="A1:P47"/>
  <sheetViews>
    <sheetView topLeftCell="F1" zoomScaleNormal="100" workbookViewId="0">
      <selection activeCell="D4" sqref="D4:D23"/>
    </sheetView>
  </sheetViews>
  <sheetFormatPr defaultRowHeight="15"/>
  <cols>
    <col min="1" max="1" width="4.875" style="91" customWidth="1"/>
    <col min="2" max="2" width="19.125" style="91" customWidth="1"/>
    <col min="3" max="3" width="14.75" style="91" customWidth="1"/>
    <col min="4" max="4" width="15" style="91" customWidth="1"/>
    <col min="5" max="5" width="14.75" style="91" customWidth="1"/>
    <col min="6" max="6" width="16.5" style="91" customWidth="1"/>
    <col min="7" max="7" width="15.75" style="91" customWidth="1"/>
    <col min="8" max="8" width="14.75" style="91" customWidth="1"/>
    <col min="9" max="9" width="16.75" style="91" customWidth="1"/>
    <col min="10" max="10" width="11.625" style="91" customWidth="1"/>
    <col min="11" max="11" width="10.75" style="91" customWidth="1"/>
    <col min="12" max="12" width="12.5" style="91" customWidth="1"/>
    <col min="13" max="13" width="10.75" style="91" customWidth="1"/>
    <col min="14" max="16384" width="9" style="91"/>
  </cols>
  <sheetData>
    <row r="1" spans="1:16" ht="15.75" thickBot="1"/>
    <row r="2" spans="1:16" ht="39" thickBot="1">
      <c r="B2" s="124" t="s">
        <v>194</v>
      </c>
      <c r="C2" s="125" t="str">
        <f>+ИсхФин!C4</f>
        <v>ООО МАРС</v>
      </c>
      <c r="D2" s="125" t="str">
        <f>+ИсхФин!C5</f>
        <v>ООО «МОН'ДЭЛИС РУСЬ»</v>
      </c>
      <c r="E2" s="125" t="str">
        <f>+ИсхФин!C6</f>
        <v>ЗАО «Ферреро Руссия»</v>
      </c>
      <c r="F2" s="125" t="str">
        <f>+ИсхФин!C7</f>
        <v>ООО «КДВ ВОРОНЕЖ»</v>
      </c>
      <c r="G2" s="126" t="str">
        <f>+ИсхФин!C8</f>
        <v>ОАО «Кондитерский концерн Бабаевский</v>
      </c>
      <c r="H2" s="91" t="str">
        <f>+ИсхФин!C9</f>
        <v>ООО «Зеленые линии»</v>
      </c>
      <c r="I2" s="91" t="str">
        <f>+ИсхФин!C10</f>
        <v>ООО «Кондитерская фабрика «ПОБЕДА»</v>
      </c>
      <c r="J2" s="91" t="str">
        <f>+ИсхФин!C11</f>
        <v>ООО «КОНДИТЕРСКИЙ КОМБИНАТ «ОЗЕРСКИЙ СУВЕНИР»</v>
      </c>
      <c r="K2" s="91" t="str">
        <f>+ИсхФин!C12</f>
        <v>ООО «Кондитерское объединение «Славянка»</v>
      </c>
      <c r="L2" s="91" t="str">
        <f>+ИсхФин!C13</f>
        <v>ОАО «Воронежская кондитерская фабрика»</v>
      </c>
      <c r="M2" s="91" t="str">
        <f>+ИсхФин!C14</f>
        <v>АО «Славянка плюс»</v>
      </c>
      <c r="N2" s="91" t="str">
        <f>+ИсхФин!C15</f>
        <v>ООО «Сладкая Слобода»</v>
      </c>
      <c r="O2" s="91" t="str">
        <f>+ИсхФин!C16</f>
        <v>ЗАО Фирма «Инфорум-Пром»</v>
      </c>
      <c r="P2" s="91" t="str">
        <f>+ИсхФин!C17</f>
        <v>ЗАО «СОРМОВСКАЯ КОНДИТЕРСКАЯ ФАБРИКА»</v>
      </c>
    </row>
    <row r="3" spans="1:16" ht="22.5" customHeight="1">
      <c r="B3" s="127" t="s">
        <v>107</v>
      </c>
      <c r="C3" s="128" t="str">
        <f>+E26</f>
        <v>Направления деятельности, шт.</v>
      </c>
      <c r="D3" s="129" t="str">
        <f>D26</f>
        <v>Количество персонала (чел.)</v>
      </c>
      <c r="E3" s="130" t="s">
        <v>195</v>
      </c>
      <c r="F3" s="131"/>
      <c r="G3" s="131"/>
    </row>
    <row r="4" spans="1:16" ht="22.5" customHeight="1">
      <c r="A4" s="91">
        <v>1</v>
      </c>
      <c r="B4" s="127" t="str">
        <f>+C2</f>
        <v>ООО МАРС</v>
      </c>
      <c r="C4" s="128">
        <f t="shared" ref="C4:C23" si="0">+E27</f>
        <v>21</v>
      </c>
      <c r="D4" s="129">
        <f t="shared" ref="D4:D23" si="1">D27</f>
        <v>7537</v>
      </c>
      <c r="E4" s="154">
        <f>+ИсхФин!D4</f>
        <v>139536</v>
      </c>
      <c r="F4" s="131"/>
      <c r="G4" s="131"/>
    </row>
    <row r="5" spans="1:16" ht="22.5" customHeight="1">
      <c r="A5" s="91">
        <v>2</v>
      </c>
      <c r="B5" s="127" t="str">
        <f>+D2</f>
        <v>ООО «МОН'ДЭЛИС РУСЬ»</v>
      </c>
      <c r="C5" s="128">
        <f t="shared" si="0"/>
        <v>20</v>
      </c>
      <c r="D5" s="129">
        <f t="shared" si="1"/>
        <v>5698</v>
      </c>
      <c r="E5" s="154">
        <f>+ИсхФин!D5</f>
        <v>59435</v>
      </c>
      <c r="F5" s="131"/>
      <c r="G5" s="131"/>
    </row>
    <row r="6" spans="1:16" ht="22.5" customHeight="1">
      <c r="A6" s="91">
        <v>3</v>
      </c>
      <c r="B6" s="127" t="str">
        <f>+E2</f>
        <v>ЗАО «Ферреро Руссия»</v>
      </c>
      <c r="C6" s="128">
        <f t="shared" si="0"/>
        <v>4</v>
      </c>
      <c r="D6" s="129">
        <f t="shared" si="1"/>
        <v>4389</v>
      </c>
      <c r="E6" s="154">
        <f>+ИсхФин!D6</f>
        <v>41914</v>
      </c>
      <c r="F6" s="131"/>
      <c r="G6" s="131"/>
    </row>
    <row r="7" spans="1:16" ht="22.5" customHeight="1">
      <c r="A7" s="91">
        <v>4</v>
      </c>
      <c r="B7" s="127" t="str">
        <f>+F2</f>
        <v>ООО «КДВ ВОРОНЕЖ»</v>
      </c>
      <c r="C7" s="128">
        <f t="shared" si="0"/>
        <v>18</v>
      </c>
      <c r="D7" s="129">
        <f t="shared" si="1"/>
        <v>3255</v>
      </c>
      <c r="E7" s="154">
        <f>+ИсхФин!D7</f>
        <v>29877</v>
      </c>
      <c r="F7" s="131"/>
      <c r="G7" s="131"/>
    </row>
    <row r="8" spans="1:16" ht="22.5" customHeight="1">
      <c r="A8" s="91">
        <v>5</v>
      </c>
      <c r="B8" s="127" t="str">
        <f>+G2</f>
        <v>ОАО «Кондитерский концерн Бабаевский</v>
      </c>
      <c r="C8" s="128">
        <f t="shared" si="0"/>
        <v>11</v>
      </c>
      <c r="D8" s="129">
        <f t="shared" si="1"/>
        <v>824</v>
      </c>
      <c r="E8" s="154">
        <f>+ИсхФин!D8</f>
        <v>9344</v>
      </c>
      <c r="F8" s="131"/>
      <c r="G8" s="131"/>
    </row>
    <row r="9" spans="1:16" ht="22.5" customHeight="1">
      <c r="A9" s="91">
        <v>6</v>
      </c>
      <c r="B9" s="127" t="str">
        <f>+H2</f>
        <v>ООО «Зеленые линии»</v>
      </c>
      <c r="C9" s="128">
        <f t="shared" si="0"/>
        <v>31</v>
      </c>
      <c r="D9" s="129">
        <f t="shared" si="1"/>
        <v>755</v>
      </c>
      <c r="E9" s="154">
        <f>+ИсхФин!D9</f>
        <v>7092</v>
      </c>
      <c r="F9" s="131"/>
      <c r="G9" s="131"/>
    </row>
    <row r="10" spans="1:16" ht="22.5" customHeight="1">
      <c r="A10" s="91">
        <v>7</v>
      </c>
      <c r="B10" s="127" t="str">
        <f>+I2</f>
        <v>ООО «Кондитерская фабрика «ПОБЕДА»</v>
      </c>
      <c r="C10" s="128">
        <f t="shared" si="0"/>
        <v>20</v>
      </c>
      <c r="D10" s="129">
        <f t="shared" si="1"/>
        <v>861</v>
      </c>
      <c r="E10" s="154">
        <f>+ИсхФин!D10</f>
        <v>4722</v>
      </c>
      <c r="F10" s="131"/>
      <c r="G10" s="131"/>
    </row>
    <row r="11" spans="1:16" ht="22.5" customHeight="1">
      <c r="A11" s="91">
        <v>8</v>
      </c>
      <c r="B11" s="127" t="str">
        <f>+J2</f>
        <v>ООО «КОНДИТЕРСКИЙ КОМБИНАТ «ОЗЕРСКИЙ СУВЕНИР»</v>
      </c>
      <c r="C11" s="128">
        <f t="shared" si="0"/>
        <v>4</v>
      </c>
      <c r="D11" s="129">
        <f t="shared" si="1"/>
        <v>859</v>
      </c>
      <c r="E11" s="154">
        <f>+ИсхФин!D11</f>
        <v>4201</v>
      </c>
      <c r="F11" s="131"/>
      <c r="G11" s="131"/>
    </row>
    <row r="12" spans="1:16" ht="22.5" customHeight="1">
      <c r="A12" s="91">
        <v>9</v>
      </c>
      <c r="B12" s="127" t="str">
        <f>+K2</f>
        <v>ООО «Кондитерское объединение «Славянка»</v>
      </c>
      <c r="C12" s="128">
        <f t="shared" si="0"/>
        <v>17</v>
      </c>
      <c r="D12" s="129">
        <f t="shared" si="1"/>
        <v>223</v>
      </c>
      <c r="E12" s="154">
        <f>+ИсхФин!D12</f>
        <v>3124</v>
      </c>
      <c r="F12" s="131"/>
      <c r="G12" s="131"/>
    </row>
    <row r="13" spans="1:16" ht="22.5" customHeight="1">
      <c r="A13" s="91">
        <v>10</v>
      </c>
      <c r="B13" s="127" t="str">
        <f>+L2</f>
        <v>ОАО «Воронежская кондитерская фабрика»</v>
      </c>
      <c r="C13" s="128">
        <f t="shared" si="0"/>
        <v>9</v>
      </c>
      <c r="D13" s="129">
        <f t="shared" si="1"/>
        <v>1457</v>
      </c>
      <c r="E13" s="154">
        <f>+ИсхФин!D13</f>
        <v>3047</v>
      </c>
      <c r="F13" s="131"/>
      <c r="G13" s="131"/>
    </row>
    <row r="14" spans="1:16" ht="22.5" customHeight="1">
      <c r="A14" s="91">
        <v>11</v>
      </c>
      <c r="B14" s="127" t="str">
        <f>+M2</f>
        <v>АО «Славянка плюс»</v>
      </c>
      <c r="C14" s="128">
        <f t="shared" si="0"/>
        <v>5</v>
      </c>
      <c r="D14" s="129">
        <f t="shared" si="1"/>
        <v>924</v>
      </c>
      <c r="E14" s="154">
        <f>+ИсхФин!D14</f>
        <v>3030</v>
      </c>
      <c r="F14" s="131"/>
      <c r="G14" s="131"/>
    </row>
    <row r="15" spans="1:16" ht="22.5" customHeight="1">
      <c r="A15" s="91">
        <v>12</v>
      </c>
      <c r="B15" s="127" t="str">
        <f>+N2</f>
        <v>ООО «Сладкая Слобода»</v>
      </c>
      <c r="C15" s="128">
        <f t="shared" si="0"/>
        <v>19</v>
      </c>
      <c r="D15" s="129">
        <f t="shared" si="1"/>
        <v>892</v>
      </c>
      <c r="E15" s="154">
        <f>+ИсхФин!D15</f>
        <v>2815</v>
      </c>
      <c r="F15" s="131"/>
      <c r="G15" s="131"/>
    </row>
    <row r="16" spans="1:16" ht="22.5" customHeight="1">
      <c r="A16" s="91">
        <v>13</v>
      </c>
      <c r="B16" s="127" t="str">
        <f>+O2</f>
        <v>ЗАО Фирма «Инфорум-Пром»</v>
      </c>
      <c r="C16" s="128">
        <f t="shared" si="0"/>
        <v>28</v>
      </c>
      <c r="D16" s="129">
        <f t="shared" si="1"/>
        <v>28</v>
      </c>
      <c r="E16" s="154">
        <f>+ИсхФин!D16</f>
        <v>2730</v>
      </c>
      <c r="F16" s="131"/>
      <c r="G16" s="131"/>
    </row>
    <row r="17" spans="1:7" ht="34.5" customHeight="1">
      <c r="A17" s="91">
        <v>14</v>
      </c>
      <c r="B17" s="127" t="str">
        <f>+P2</f>
        <v>ЗАО «СОРМОВСКАЯ КОНДИТЕРСКАЯ ФАБРИКА»</v>
      </c>
      <c r="C17" s="128">
        <f t="shared" si="0"/>
        <v>7</v>
      </c>
      <c r="D17" s="129">
        <f t="shared" si="1"/>
        <v>1041</v>
      </c>
      <c r="E17" s="154">
        <f>+ИсхФин!D17</f>
        <v>2702</v>
      </c>
      <c r="F17" s="131"/>
      <c r="G17" s="131"/>
    </row>
    <row r="18" spans="1:7" ht="22.5" customHeight="1" thickBot="1">
      <c r="A18" s="91">
        <f>+Групп!A18</f>
        <v>15</v>
      </c>
      <c r="B18" s="91" t="str">
        <f>+Групп!B18</f>
        <v>АО «Славянка-люкс»</v>
      </c>
      <c r="C18" s="128">
        <f t="shared" si="0"/>
        <v>5</v>
      </c>
      <c r="D18" s="129">
        <f t="shared" si="1"/>
        <v>923</v>
      </c>
      <c r="E18" s="91">
        <f>+Групп!E18</f>
        <v>2555</v>
      </c>
      <c r="F18" s="131"/>
      <c r="G18" s="131"/>
    </row>
    <row r="19" spans="1:7" ht="21" customHeight="1" thickBot="1">
      <c r="A19" s="132">
        <v>16</v>
      </c>
      <c r="B19" s="91" t="str">
        <f>+Групп!B19</f>
        <v>ООО «Кондитерская фабрика «Волжанка»</v>
      </c>
      <c r="C19" s="128">
        <f t="shared" si="0"/>
        <v>5</v>
      </c>
      <c r="D19" s="129">
        <f t="shared" si="1"/>
        <v>589</v>
      </c>
      <c r="E19" s="91">
        <f>+Групп!E19</f>
        <v>2355</v>
      </c>
      <c r="F19" s="131"/>
      <c r="G19" s="131"/>
    </row>
    <row r="20" spans="1:7" ht="24" customHeight="1" thickBot="1">
      <c r="A20" s="136">
        <v>17</v>
      </c>
      <c r="B20" s="91" t="str">
        <f>+Групп!B20</f>
        <v>ОАО «Кондитерская фирма «ТАКФ»</v>
      </c>
      <c r="C20" s="128">
        <f t="shared" si="0"/>
        <v>16</v>
      </c>
      <c r="D20" s="129">
        <f t="shared" si="1"/>
        <v>614</v>
      </c>
      <c r="E20" s="91">
        <f>+Групп!E20</f>
        <v>2042</v>
      </c>
    </row>
    <row r="21" spans="1:7" ht="15.75" thickBot="1">
      <c r="A21" s="136">
        <v>18</v>
      </c>
      <c r="B21" s="91" t="str">
        <f>+Групп!B21</f>
        <v>АО «Кондитерская фабрика «Славянка»</v>
      </c>
      <c r="C21" s="128">
        <f t="shared" si="0"/>
        <v>15</v>
      </c>
      <c r="D21" s="129">
        <f t="shared" si="1"/>
        <v>464</v>
      </c>
      <c r="E21" s="91">
        <f>+Групп!E21</f>
        <v>2031</v>
      </c>
    </row>
    <row r="22" spans="1:7" ht="15.75" thickBot="1">
      <c r="A22" s="136">
        <v>19</v>
      </c>
      <c r="B22" s="91" t="str">
        <f>+Групп!B22</f>
        <v>ОАО Южуралкондитер</v>
      </c>
      <c r="C22" s="128">
        <f t="shared" si="0"/>
        <v>9</v>
      </c>
      <c r="D22" s="129">
        <f t="shared" si="1"/>
        <v>674</v>
      </c>
      <c r="E22" s="91">
        <f>+Групп!E22</f>
        <v>1929</v>
      </c>
    </row>
    <row r="23" spans="1:7" ht="15.75" thickBot="1">
      <c r="A23" s="136">
        <v>20</v>
      </c>
      <c r="B23" s="91" t="str">
        <f>+Групп!B23</f>
        <v>ООО ТОРГОВАЯ КОМПАНИЯ «КОНДИТЕР ПРОФИ»</v>
      </c>
      <c r="C23" s="128">
        <f t="shared" si="0"/>
        <v>9</v>
      </c>
      <c r="D23" s="129">
        <f t="shared" si="1"/>
        <v>28</v>
      </c>
      <c r="E23" s="91">
        <f>+Групп!E23</f>
        <v>1328</v>
      </c>
    </row>
    <row r="24" spans="1:7" ht="15.75" thickBot="1">
      <c r="A24" s="136"/>
    </row>
    <row r="25" spans="1:7" ht="15.75" thickBot="1">
      <c r="A25" s="136"/>
    </row>
    <row r="26" spans="1:7" ht="15.75" thickBot="1">
      <c r="A26" s="136"/>
      <c r="B26" s="91" t="str">
        <f>+Групп!B26</f>
        <v>Конкуренты</v>
      </c>
      <c r="C26" s="91" t="str">
        <f>+Групп!C26</f>
        <v>Торговые марки, шт.</v>
      </c>
      <c r="D26" s="91" t="str">
        <f>+Групп!D26</f>
        <v>Количество персонала (чел.)</v>
      </c>
      <c r="E26" s="91" t="str">
        <f>+Групп!E26</f>
        <v>Направления деятельности, шт.</v>
      </c>
    </row>
    <row r="27" spans="1:7" ht="15.75" thickBot="1">
      <c r="A27" s="136">
        <v>1</v>
      </c>
      <c r="B27" s="91" t="str">
        <f>+Групп!B27</f>
        <v>ООО МАРС</v>
      </c>
      <c r="C27" s="91">
        <f>+Групп!C27</f>
        <v>134</v>
      </c>
      <c r="D27" s="91">
        <f>+Групп!D27</f>
        <v>7537</v>
      </c>
      <c r="E27" s="91">
        <f>+Групп!E27</f>
        <v>21</v>
      </c>
    </row>
    <row r="28" spans="1:7" ht="15.75" thickBot="1">
      <c r="A28" s="136">
        <v>2</v>
      </c>
      <c r="B28" s="91" t="str">
        <f>+Групп!B28</f>
        <v>ООО «МОН'ДЭЛИС РУСЬ»</v>
      </c>
      <c r="C28" s="91">
        <f>+Групп!C28</f>
        <v>248</v>
      </c>
      <c r="D28" s="91">
        <f>+Групп!D28</f>
        <v>5698</v>
      </c>
      <c r="E28" s="91">
        <f>+Групп!E28</f>
        <v>20</v>
      </c>
    </row>
    <row r="29" spans="1:7" ht="15.75" thickBot="1">
      <c r="A29" s="136">
        <v>3</v>
      </c>
      <c r="B29" s="91" t="str">
        <f>+Групп!B29</f>
        <v>ЗАО «Ферреро Руссия»</v>
      </c>
      <c r="C29" s="91">
        <f>+Групп!C29</f>
        <v>171</v>
      </c>
      <c r="D29" s="91">
        <f>+Групп!D29</f>
        <v>4389</v>
      </c>
      <c r="E29" s="91">
        <f>+Групп!E29</f>
        <v>4</v>
      </c>
    </row>
    <row r="30" spans="1:7" ht="15.75" thickBot="1">
      <c r="A30" s="136">
        <v>4</v>
      </c>
      <c r="B30" s="91" t="str">
        <f>+Групп!B30</f>
        <v>ООО «КДВ ВОРОНЕЖ»</v>
      </c>
      <c r="C30" s="91">
        <f>+Групп!C30</f>
        <v>74</v>
      </c>
      <c r="D30" s="91">
        <f>+Групп!D30</f>
        <v>3255</v>
      </c>
      <c r="E30" s="91">
        <f>+Групп!E30</f>
        <v>18</v>
      </c>
    </row>
    <row r="31" spans="1:7" ht="15.75" thickBot="1">
      <c r="A31" s="136">
        <v>5</v>
      </c>
      <c r="B31" s="91" t="str">
        <f>+Групп!B31</f>
        <v>ОАО «Кондитерский концерн Бабаевский</v>
      </c>
      <c r="C31" s="91">
        <f>+Групп!C31</f>
        <v>42</v>
      </c>
      <c r="D31" s="91">
        <f>+Групп!D31</f>
        <v>824</v>
      </c>
      <c r="E31" s="91">
        <f>+Групп!E31</f>
        <v>11</v>
      </c>
    </row>
    <row r="32" spans="1:7" ht="15.75" thickBot="1">
      <c r="A32" s="136">
        <v>6</v>
      </c>
      <c r="B32" s="91" t="str">
        <f>+Групп!B32</f>
        <v>ООО «Зеленые линии»</v>
      </c>
      <c r="C32" s="91">
        <f>+Групп!C32</f>
        <v>29</v>
      </c>
      <c r="D32" s="91">
        <f>+Групп!D32</f>
        <v>755</v>
      </c>
      <c r="E32" s="91">
        <f>+Групп!E32</f>
        <v>31</v>
      </c>
    </row>
    <row r="33" spans="1:5" ht="15.75" thickBot="1">
      <c r="A33" s="136">
        <v>7</v>
      </c>
      <c r="B33" s="91" t="str">
        <f>+Групп!B33</f>
        <v>ООО «Кондитерская фабрика «ПОБЕДА»</v>
      </c>
      <c r="C33" s="91">
        <f>+Групп!C33</f>
        <v>86</v>
      </c>
      <c r="D33" s="91">
        <f>+Групп!D33</f>
        <v>861</v>
      </c>
      <c r="E33" s="91">
        <f>+Групп!E33</f>
        <v>20</v>
      </c>
    </row>
    <row r="34" spans="1:5">
      <c r="A34" s="91">
        <v>8</v>
      </c>
      <c r="B34" s="91" t="str">
        <f>+Групп!B34</f>
        <v>ООО «КОНДИТЕРСКИЙ КОМБИНАТ «ОЗЕРСКИЙ СУВЕНИР»</v>
      </c>
      <c r="C34" s="91">
        <f>+Групп!C34</f>
        <v>57</v>
      </c>
      <c r="D34" s="91">
        <f>+Групп!D34</f>
        <v>859</v>
      </c>
      <c r="E34" s="91">
        <f>+Групп!E34</f>
        <v>4</v>
      </c>
    </row>
    <row r="35" spans="1:5">
      <c r="A35" s="91">
        <v>9</v>
      </c>
      <c r="B35" s="91" t="str">
        <f>+Групп!B35</f>
        <v>ООО «Кондитерское объединение «Славянка»</v>
      </c>
      <c r="C35" s="91" t="str">
        <f>+Групп!C35</f>
        <v>-</v>
      </c>
      <c r="D35" s="91">
        <f>+Групп!D35</f>
        <v>223</v>
      </c>
      <c r="E35" s="91">
        <f>+Групп!E35</f>
        <v>17</v>
      </c>
    </row>
    <row r="36" spans="1:5">
      <c r="A36" s="91">
        <v>10</v>
      </c>
      <c r="B36" s="91" t="str">
        <f>+Групп!B36</f>
        <v>ОАО «Воронежская кондитерская фабрика»</v>
      </c>
      <c r="C36" s="91">
        <f>+Групп!C36</f>
        <v>26</v>
      </c>
      <c r="D36" s="91">
        <f>+Групп!D36</f>
        <v>1457</v>
      </c>
      <c r="E36" s="91">
        <f>+Групп!E36</f>
        <v>9</v>
      </c>
    </row>
    <row r="37" spans="1:5">
      <c r="A37" s="91">
        <v>11</v>
      </c>
      <c r="B37" s="91" t="str">
        <f>+Групп!B37</f>
        <v>АО «Славянка плюс»</v>
      </c>
      <c r="C37" s="91">
        <f>+Групп!C37</f>
        <v>55</v>
      </c>
      <c r="D37" s="91">
        <f>+Групп!D37</f>
        <v>924</v>
      </c>
      <c r="E37" s="91">
        <f>+Групп!E37</f>
        <v>5</v>
      </c>
    </row>
    <row r="38" spans="1:5">
      <c r="A38" s="91">
        <v>12</v>
      </c>
      <c r="B38" s="91" t="str">
        <f>+Групп!B38</f>
        <v>ООО «Сладкая Слобода»</v>
      </c>
      <c r="C38" s="91">
        <f>+Групп!C38</f>
        <v>0</v>
      </c>
      <c r="D38" s="91">
        <f>+Групп!D38</f>
        <v>892</v>
      </c>
      <c r="E38" s="91">
        <f>+Групп!E38</f>
        <v>19</v>
      </c>
    </row>
    <row r="39" spans="1:5">
      <c r="A39" s="91">
        <v>13</v>
      </c>
      <c r="B39" s="91" t="str">
        <f>+Групп!B39</f>
        <v>ЗАО Фирма «Инфорум-Пром»</v>
      </c>
      <c r="C39" s="91">
        <f>+Групп!C39</f>
        <v>6</v>
      </c>
      <c r="D39" s="91">
        <f>+Групп!D39</f>
        <v>28</v>
      </c>
      <c r="E39" s="91">
        <f>+Групп!E39</f>
        <v>28</v>
      </c>
    </row>
    <row r="40" spans="1:5">
      <c r="A40" s="91">
        <v>14</v>
      </c>
      <c r="B40" s="91" t="str">
        <f>+Групп!B40</f>
        <v>ЗАО «СОРМОВСКАЯ КОНДИТЕРСКАЯ ФАБРИКА»</v>
      </c>
      <c r="C40" s="91">
        <f>+Групп!C40</f>
        <v>21</v>
      </c>
      <c r="D40" s="91">
        <f>+Групп!D40</f>
        <v>1041</v>
      </c>
      <c r="E40" s="91">
        <f>+Групп!E40</f>
        <v>7</v>
      </c>
    </row>
    <row r="41" spans="1:5">
      <c r="A41" s="91">
        <v>15</v>
      </c>
      <c r="B41" s="91" t="str">
        <f>+Групп!B41</f>
        <v>АО «Славянка-люкс»</v>
      </c>
      <c r="C41" s="91">
        <f>+Групп!C41</f>
        <v>45</v>
      </c>
      <c r="D41" s="91">
        <f>+Групп!D41</f>
        <v>923</v>
      </c>
      <c r="E41" s="91">
        <f>+Групп!E41</f>
        <v>5</v>
      </c>
    </row>
    <row r="42" spans="1:5">
      <c r="A42" s="91">
        <v>16</v>
      </c>
      <c r="B42" s="91" t="str">
        <f>+Групп!B42</f>
        <v>ООО «Кондитерская фабрика «Волжанка»</v>
      </c>
      <c r="C42" s="91">
        <f>+Групп!C42</f>
        <v>11</v>
      </c>
      <c r="D42" s="91">
        <f>+Групп!D42</f>
        <v>589</v>
      </c>
      <c r="E42" s="91">
        <f>+Групп!E42</f>
        <v>5</v>
      </c>
    </row>
    <row r="43" spans="1:5">
      <c r="A43" s="91">
        <v>17</v>
      </c>
      <c r="B43" s="91" t="str">
        <f>+Групп!B43</f>
        <v>ОАО «Кондитерская фирма «ТАКФ»</v>
      </c>
      <c r="C43" s="91">
        <f>+Групп!C43</f>
        <v>11</v>
      </c>
      <c r="D43" s="91">
        <f>+Групп!D43</f>
        <v>614</v>
      </c>
      <c r="E43" s="91">
        <f>+Групп!E43</f>
        <v>16</v>
      </c>
    </row>
    <row r="44" spans="1:5">
      <c r="A44" s="91">
        <v>18</v>
      </c>
      <c r="B44" s="91" t="str">
        <f>+Групп!B44</f>
        <v>АО «Кондитерская фабрика «Славянка»</v>
      </c>
      <c r="C44" s="91">
        <f>+Групп!C44</f>
        <v>0</v>
      </c>
      <c r="D44" s="91">
        <f>+Групп!D44</f>
        <v>464</v>
      </c>
      <c r="E44" s="91">
        <f>+Групп!E44</f>
        <v>15</v>
      </c>
    </row>
    <row r="45" spans="1:5">
      <c r="A45" s="91">
        <v>19</v>
      </c>
      <c r="B45" s="91" t="str">
        <f>+Групп!B45</f>
        <v>ОАО Южуралкондитер</v>
      </c>
      <c r="C45" s="91">
        <f>+Групп!C45</f>
        <v>7</v>
      </c>
      <c r="D45" s="91">
        <f>+Групп!D45</f>
        <v>674</v>
      </c>
      <c r="E45" s="91">
        <f>+Групп!E45</f>
        <v>9</v>
      </c>
    </row>
    <row r="46" spans="1:5">
      <c r="A46" s="91">
        <v>20</v>
      </c>
      <c r="B46" s="91" t="str">
        <f>+Групп!B46</f>
        <v>ООО ТОРГОВАЯ КОМПАНИЯ «КОНДИТЕР ПРОФИ»</v>
      </c>
      <c r="C46" s="91">
        <f>+Групп!C46</f>
        <v>17</v>
      </c>
      <c r="D46" s="91">
        <f>+Групп!D46</f>
        <v>28</v>
      </c>
      <c r="E46" s="91">
        <f>+Групп!E46</f>
        <v>9</v>
      </c>
    </row>
    <row r="47" spans="1:5">
      <c r="B47" s="91">
        <f>+Групп!B47</f>
        <v>0</v>
      </c>
      <c r="C47" s="91">
        <f>+Групп!C47</f>
        <v>0</v>
      </c>
      <c r="D47" s="91">
        <f>+Групп!D47</f>
        <v>0</v>
      </c>
      <c r="E47" s="91">
        <f>+Групп!E47</f>
        <v>0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F6E629-435D-4AFB-9035-9AAC67F8E285}">
  <dimension ref="A1:N3"/>
  <sheetViews>
    <sheetView workbookViewId="0">
      <selection activeCell="M4" sqref="M4"/>
    </sheetView>
  </sheetViews>
  <sheetFormatPr defaultRowHeight="12.75"/>
  <cols>
    <col min="1" max="1" width="10" style="16" customWidth="1"/>
    <col min="2" max="2" width="10.25" style="16" customWidth="1"/>
    <col min="3" max="3" width="10.375" style="16" customWidth="1"/>
    <col min="4" max="4" width="11.375" style="16" customWidth="1"/>
    <col min="5" max="5" width="8.75" style="16" customWidth="1"/>
    <col min="6" max="6" width="9.75" style="16" customWidth="1"/>
    <col min="7" max="7" width="9.5" style="16" customWidth="1"/>
    <col min="8" max="16384" width="9" style="16"/>
  </cols>
  <sheetData>
    <row r="1" spans="1:14">
      <c r="A1" s="18" t="s">
        <v>29</v>
      </c>
      <c r="B1" s="18">
        <v>2015</v>
      </c>
      <c r="C1" s="18">
        <v>2016</v>
      </c>
      <c r="D1" s="18">
        <v>2017</v>
      </c>
      <c r="E1" s="18">
        <v>2018</v>
      </c>
      <c r="F1" s="18">
        <v>2019</v>
      </c>
      <c r="G1" s="18">
        <v>2020</v>
      </c>
    </row>
    <row r="2" spans="1:14">
      <c r="A2" s="18" t="s">
        <v>34</v>
      </c>
      <c r="B2" s="19">
        <v>212091.44</v>
      </c>
      <c r="C2" s="19">
        <v>226121.85</v>
      </c>
      <c r="D2" s="19">
        <v>259780.8</v>
      </c>
      <c r="E2" s="19">
        <v>311101.59000000003</v>
      </c>
      <c r="F2" s="19">
        <v>360478.14</v>
      </c>
      <c r="G2" s="19">
        <v>395062.61</v>
      </c>
      <c r="H2" s="39">
        <f>+C2/B2</f>
        <v>1.066152646235982</v>
      </c>
      <c r="I2" s="39">
        <f t="shared" ref="I2:K2" si="0">+D2/C2</f>
        <v>1.1488531515198552</v>
      </c>
      <c r="J2" s="39">
        <f t="shared" si="0"/>
        <v>1.1975542072393341</v>
      </c>
      <c r="K2" s="39">
        <f t="shared" si="0"/>
        <v>1.1587151965375684</v>
      </c>
      <c r="L2" s="39">
        <f>+G2/F2</f>
        <v>1.0959405471854686</v>
      </c>
      <c r="M2" s="40">
        <f>AVERAGE(H2:K2)</f>
        <v>1.142818800383185</v>
      </c>
      <c r="N2" s="40">
        <f>AVERAGE(H2:L2)</f>
        <v>1.1334431497436417</v>
      </c>
    </row>
    <row r="3" spans="1:14">
      <c r="A3" s="18" t="s">
        <v>35</v>
      </c>
      <c r="B3" s="19">
        <v>241386.79</v>
      </c>
      <c r="C3" s="19">
        <v>243146.81</v>
      </c>
      <c r="D3" s="19">
        <v>299779.33</v>
      </c>
      <c r="E3" s="19">
        <v>333512.3</v>
      </c>
      <c r="F3" s="19">
        <v>344987.95</v>
      </c>
      <c r="G3" s="19">
        <v>323581.82</v>
      </c>
      <c r="H3" s="39">
        <f>+C3/B3</f>
        <v>1.0072912854924663</v>
      </c>
      <c r="I3" s="39">
        <f t="shared" ref="I3" si="1">+D3/C3</f>
        <v>1.2329149208249948</v>
      </c>
      <c r="J3" s="39">
        <f t="shared" ref="J3" si="2">+E3/D3</f>
        <v>1.112526003710796</v>
      </c>
      <c r="K3" s="39">
        <f t="shared" ref="K3" si="3">+F3/E3</f>
        <v>1.0344084760891878</v>
      </c>
      <c r="L3" s="39">
        <f>+G3/F3</f>
        <v>0.93795107916088083</v>
      </c>
      <c r="M3" s="40">
        <f>AVERAGE(H3:K3)</f>
        <v>1.0967851715293613</v>
      </c>
    </row>
  </sheetData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6C82E8-DF4D-4DC0-91FC-E93B41AEA60B}">
  <dimension ref="A1:N33"/>
  <sheetViews>
    <sheetView topLeftCell="A12" zoomScaleNormal="100" workbookViewId="0">
      <selection activeCell="L20" sqref="L20"/>
    </sheetView>
  </sheetViews>
  <sheetFormatPr defaultRowHeight="15.75"/>
  <cols>
    <col min="1" max="1" width="25.875" style="1" customWidth="1"/>
    <col min="2" max="2" width="9" style="1"/>
    <col min="3" max="3" width="14.125" style="1" customWidth="1"/>
    <col min="4" max="4" width="10" style="1" customWidth="1"/>
    <col min="5" max="5" width="10.125" style="1" customWidth="1"/>
    <col min="6" max="6" width="10" style="1" customWidth="1"/>
    <col min="7" max="16384" width="9" style="1"/>
  </cols>
  <sheetData>
    <row r="1" spans="1:14" ht="16.5" thickBot="1"/>
    <row r="2" spans="1:14" ht="45.75" thickBot="1">
      <c r="A2" s="337" t="s">
        <v>286</v>
      </c>
      <c r="B2" s="195" t="s">
        <v>287</v>
      </c>
      <c r="C2" s="339" t="s">
        <v>288</v>
      </c>
      <c r="D2" s="340"/>
      <c r="E2" s="340"/>
      <c r="F2" s="341"/>
      <c r="G2" s="201" t="s">
        <v>289</v>
      </c>
      <c r="H2" s="201" t="s">
        <v>303</v>
      </c>
      <c r="I2" s="201" t="s">
        <v>290</v>
      </c>
      <c r="J2" s="201" t="s">
        <v>291</v>
      </c>
    </row>
    <row r="3" spans="1:14" ht="45.75" thickBot="1">
      <c r="A3" s="338"/>
      <c r="B3" s="196">
        <f>SUM(B5:B11)</f>
        <v>1</v>
      </c>
      <c r="C3" s="197" t="s">
        <v>292</v>
      </c>
      <c r="D3" s="198" t="s">
        <v>293</v>
      </c>
      <c r="E3" s="198" t="s">
        <v>294</v>
      </c>
      <c r="F3" s="198" t="s">
        <v>295</v>
      </c>
      <c r="G3" s="197">
        <f>SUM(G5:G11)</f>
        <v>7.95</v>
      </c>
      <c r="H3" s="197">
        <f>SUM(H5:H11)</f>
        <v>6.8500000000000005</v>
      </c>
      <c r="I3" s="197">
        <f>SUM(I5:I11)</f>
        <v>2.7500000000000004</v>
      </c>
      <c r="J3" s="197">
        <f t="shared" ref="J3" si="0">SUM(J5:J11)</f>
        <v>6.95</v>
      </c>
      <c r="K3" s="7">
        <f>1.8+1.8+1.8+0.6+0.9+0.75+0.3</f>
        <v>7.95</v>
      </c>
      <c r="L3" s="7">
        <f>1.4+1.4+1.4+0.6+0.7+1.05+0.3</f>
        <v>6.8499999999999988</v>
      </c>
      <c r="M3" s="7">
        <f>0.4+ 0.4+0.4+0.3+0.3+0.75+0.2</f>
        <v>2.7500000000000004</v>
      </c>
      <c r="N3" s="7">
        <f>1.8+1.6+1.4+0.4+0.8+0.6+0.35</f>
        <v>6.95</v>
      </c>
    </row>
    <row r="4" spans="1:14" ht="16.5" thickBot="1">
      <c r="A4" s="199">
        <v>1</v>
      </c>
      <c r="B4" s="197">
        <v>2</v>
      </c>
      <c r="C4" s="197">
        <v>3</v>
      </c>
      <c r="D4" s="197">
        <v>4</v>
      </c>
      <c r="E4" s="197">
        <v>2</v>
      </c>
      <c r="F4" s="197">
        <v>6</v>
      </c>
      <c r="G4" s="203">
        <v>7</v>
      </c>
      <c r="H4" s="203">
        <v>8</v>
      </c>
      <c r="I4" s="198">
        <v>9</v>
      </c>
      <c r="J4" s="198">
        <v>10</v>
      </c>
    </row>
    <row r="5" spans="1:14" ht="35.25" thickBot="1">
      <c r="A5" s="204" t="s">
        <v>302</v>
      </c>
      <c r="B5" s="196">
        <v>0.2</v>
      </c>
      <c r="C5" s="197">
        <v>9</v>
      </c>
      <c r="D5" s="198">
        <v>7</v>
      </c>
      <c r="E5" s="198">
        <v>2</v>
      </c>
      <c r="F5" s="197">
        <v>9</v>
      </c>
      <c r="G5" s="197">
        <f>+B5*C5</f>
        <v>1.8</v>
      </c>
      <c r="H5" s="197">
        <f>+B5*D5</f>
        <v>1.4000000000000001</v>
      </c>
      <c r="I5" s="198">
        <f>+B5*E5</f>
        <v>0.4</v>
      </c>
      <c r="J5" s="198">
        <f>+B5*F5</f>
        <v>1.8</v>
      </c>
    </row>
    <row r="6" spans="1:14" ht="23.25" thickBot="1">
      <c r="A6" s="199" t="s">
        <v>296</v>
      </c>
      <c r="B6" s="196">
        <v>0.2</v>
      </c>
      <c r="C6" s="197">
        <v>9</v>
      </c>
      <c r="D6" s="198">
        <v>7</v>
      </c>
      <c r="E6" s="198">
        <v>2</v>
      </c>
      <c r="F6" s="197">
        <v>8</v>
      </c>
      <c r="G6" s="197">
        <f t="shared" ref="G6:G11" si="1">+B6*C6</f>
        <v>1.8</v>
      </c>
      <c r="H6" s="197">
        <f t="shared" ref="H6:H11" si="2">+B6*D6</f>
        <v>1.4000000000000001</v>
      </c>
      <c r="I6" s="198">
        <f t="shared" ref="I6:I11" si="3">+B6*E6</f>
        <v>0.4</v>
      </c>
      <c r="J6" s="198">
        <f t="shared" ref="J6:J11" si="4">+B6*F6</f>
        <v>1.6</v>
      </c>
    </row>
    <row r="7" spans="1:14" ht="34.5" thickBot="1">
      <c r="A7" s="199" t="s">
        <v>297</v>
      </c>
      <c r="B7" s="196">
        <v>0.2</v>
      </c>
      <c r="C7" s="197">
        <v>9</v>
      </c>
      <c r="D7" s="198">
        <v>7</v>
      </c>
      <c r="E7" s="198">
        <v>2</v>
      </c>
      <c r="F7" s="197">
        <v>7</v>
      </c>
      <c r="G7" s="197">
        <f t="shared" si="1"/>
        <v>1.8</v>
      </c>
      <c r="H7" s="197">
        <f t="shared" si="2"/>
        <v>1.4000000000000001</v>
      </c>
      <c r="I7" s="198">
        <f t="shared" si="3"/>
        <v>0.4</v>
      </c>
      <c r="J7" s="198">
        <f t="shared" si="4"/>
        <v>1.4000000000000001</v>
      </c>
    </row>
    <row r="8" spans="1:14" ht="45.75" thickBot="1">
      <c r="A8" s="199" t="s">
        <v>298</v>
      </c>
      <c r="B8" s="196">
        <v>0.1</v>
      </c>
      <c r="C8" s="197">
        <v>6</v>
      </c>
      <c r="D8" s="198">
        <v>6</v>
      </c>
      <c r="E8" s="198">
        <v>3</v>
      </c>
      <c r="F8" s="197">
        <v>4</v>
      </c>
      <c r="G8" s="197">
        <f t="shared" si="1"/>
        <v>0.60000000000000009</v>
      </c>
      <c r="H8" s="197">
        <f t="shared" si="2"/>
        <v>0.60000000000000009</v>
      </c>
      <c r="I8" s="198">
        <f t="shared" si="3"/>
        <v>0.30000000000000004</v>
      </c>
      <c r="J8" s="198">
        <f t="shared" si="4"/>
        <v>0.4</v>
      </c>
    </row>
    <row r="9" spans="1:14" ht="23.25" thickBot="1">
      <c r="A9" s="199" t="s">
        <v>299</v>
      </c>
      <c r="B9" s="196">
        <v>0.1</v>
      </c>
      <c r="C9" s="197">
        <v>9</v>
      </c>
      <c r="D9" s="198">
        <v>7</v>
      </c>
      <c r="E9" s="198">
        <v>3</v>
      </c>
      <c r="F9" s="197">
        <v>8</v>
      </c>
      <c r="G9" s="197">
        <f t="shared" si="1"/>
        <v>0.9</v>
      </c>
      <c r="H9" s="197">
        <f t="shared" si="2"/>
        <v>0.70000000000000007</v>
      </c>
      <c r="I9" s="198">
        <f t="shared" si="3"/>
        <v>0.30000000000000004</v>
      </c>
      <c r="J9" s="198">
        <f t="shared" si="4"/>
        <v>0.8</v>
      </c>
    </row>
    <row r="10" spans="1:14" ht="45.75" thickBot="1">
      <c r="A10" s="199" t="s">
        <v>300</v>
      </c>
      <c r="B10" s="196">
        <v>0.15</v>
      </c>
      <c r="C10" s="197">
        <v>5</v>
      </c>
      <c r="D10" s="198">
        <v>7</v>
      </c>
      <c r="E10" s="198">
        <v>5</v>
      </c>
      <c r="F10" s="197">
        <v>4</v>
      </c>
      <c r="G10" s="197">
        <f t="shared" si="1"/>
        <v>0.75</v>
      </c>
      <c r="H10" s="197">
        <f t="shared" si="2"/>
        <v>1.05</v>
      </c>
      <c r="I10" s="198">
        <f t="shared" si="3"/>
        <v>0.75</v>
      </c>
      <c r="J10" s="198">
        <f t="shared" si="4"/>
        <v>0.6</v>
      </c>
    </row>
    <row r="11" spans="1:14" ht="45.75" thickBot="1">
      <c r="A11" s="199" t="s">
        <v>301</v>
      </c>
      <c r="B11" s="196">
        <v>0.05</v>
      </c>
      <c r="C11" s="197">
        <v>6</v>
      </c>
      <c r="D11" s="198">
        <v>6</v>
      </c>
      <c r="E11" s="198">
        <v>4</v>
      </c>
      <c r="F11" s="197">
        <v>7</v>
      </c>
      <c r="G11" s="197">
        <f t="shared" si="1"/>
        <v>0.30000000000000004</v>
      </c>
      <c r="H11" s="197">
        <f t="shared" si="2"/>
        <v>0.30000000000000004</v>
      </c>
      <c r="I11" s="198">
        <f t="shared" si="3"/>
        <v>0.2</v>
      </c>
      <c r="J11" s="198">
        <f t="shared" si="4"/>
        <v>0.35000000000000003</v>
      </c>
    </row>
    <row r="12" spans="1:14" ht="16.5" thickBot="1"/>
    <row r="13" spans="1:14" ht="45.75" thickBot="1">
      <c r="A13" s="337" t="s">
        <v>310</v>
      </c>
      <c r="B13" s="195" t="s">
        <v>287</v>
      </c>
      <c r="C13" s="339" t="s">
        <v>288</v>
      </c>
      <c r="D13" s="340"/>
      <c r="E13" s="340"/>
      <c r="F13" s="341"/>
      <c r="G13" s="201" t="s">
        <v>289</v>
      </c>
      <c r="H13" s="201" t="s">
        <v>303</v>
      </c>
      <c r="I13" s="201" t="s">
        <v>290</v>
      </c>
      <c r="J13" s="201" t="s">
        <v>291</v>
      </c>
    </row>
    <row r="14" spans="1:14" ht="45.75" thickBot="1">
      <c r="A14" s="338"/>
      <c r="B14" s="196">
        <f>SUM(B16:B25)</f>
        <v>1</v>
      </c>
      <c r="C14" s="197" t="s">
        <v>292</v>
      </c>
      <c r="D14" s="198" t="s">
        <v>293</v>
      </c>
      <c r="E14" s="198" t="s">
        <v>294</v>
      </c>
      <c r="F14" s="198" t="s">
        <v>295</v>
      </c>
      <c r="G14" s="197">
        <f>SUM(G16:G25)</f>
        <v>2.9000000000000004</v>
      </c>
      <c r="H14" s="197">
        <f>SUM(H16:H25)</f>
        <v>7.7500000000000009</v>
      </c>
      <c r="I14" s="197">
        <f>SUM(I16:I25)</f>
        <v>3.2100000000000009</v>
      </c>
      <c r="J14" s="197">
        <f>SUM(J16:J25)</f>
        <v>6.94</v>
      </c>
      <c r="K14" s="7">
        <f>0.4+0.1+0.4+0.1+0.36+0.14+0.3+0.1+0.52+0.48</f>
        <v>2.9</v>
      </c>
      <c r="L14" s="7">
        <f>0.8+0.4+0.7+1.2+0.5+1.62+0.63+0.4+0.78+0.72</f>
        <v>7.7500000000000009</v>
      </c>
      <c r="M14" s="7">
        <f>0.2+0.15+0.5+0.45+0.1+0.72+0.49+0.1+0.26+0.24</f>
        <v>3.2100000000000009</v>
      </c>
      <c r="N14" s="7">
        <f>0.7+0.3+0.8+0.45+0.45+1.62+0.21+0.4+1.17+0.84</f>
        <v>6.94</v>
      </c>
    </row>
    <row r="15" spans="1:14" ht="16.5" thickBot="1">
      <c r="A15" s="199">
        <v>1</v>
      </c>
      <c r="B15" s="197">
        <v>2</v>
      </c>
      <c r="C15" s="197">
        <v>3</v>
      </c>
      <c r="D15" s="197">
        <v>4</v>
      </c>
      <c r="E15" s="197">
        <v>5</v>
      </c>
      <c r="F15" s="197">
        <v>6</v>
      </c>
      <c r="G15" s="203">
        <v>7</v>
      </c>
      <c r="H15" s="203">
        <v>8</v>
      </c>
      <c r="I15" s="198">
        <v>9</v>
      </c>
      <c r="J15" s="198">
        <v>10</v>
      </c>
      <c r="K15" s="1">
        <f>G16+G17+G18+G19+G20+G21+G22+G23+G24+G25</f>
        <v>2.9000000000000004</v>
      </c>
    </row>
    <row r="16" spans="1:14" ht="23.25" thickBot="1">
      <c r="A16" s="199" t="s">
        <v>311</v>
      </c>
      <c r="B16" s="205">
        <v>0.1</v>
      </c>
      <c r="C16" s="195">
        <v>4</v>
      </c>
      <c r="D16" s="208">
        <v>8</v>
      </c>
      <c r="E16" s="202">
        <v>2</v>
      </c>
      <c r="F16" s="207">
        <v>7</v>
      </c>
      <c r="G16" s="197">
        <f>+B16*C16</f>
        <v>0.4</v>
      </c>
      <c r="H16" s="197">
        <f>+B16*D16</f>
        <v>0.8</v>
      </c>
      <c r="I16" s="198">
        <f>+B16*E16</f>
        <v>0.2</v>
      </c>
      <c r="J16" s="198">
        <f>+B16*F16</f>
        <v>0.70000000000000007</v>
      </c>
    </row>
    <row r="17" spans="1:10" ht="34.5" thickBot="1">
      <c r="A17" s="199" t="s">
        <v>312</v>
      </c>
      <c r="B17" s="206">
        <v>0.05</v>
      </c>
      <c r="C17" s="197">
        <v>2</v>
      </c>
      <c r="D17" s="202">
        <v>8</v>
      </c>
      <c r="E17" s="210">
        <v>3</v>
      </c>
      <c r="F17" s="200">
        <v>6</v>
      </c>
      <c r="G17" s="197">
        <f>+B17*C17</f>
        <v>0.1</v>
      </c>
      <c r="H17" s="197">
        <f t="shared" ref="H17:H22" si="5">+B17*D17</f>
        <v>0.4</v>
      </c>
      <c r="I17" s="198">
        <f t="shared" ref="I17:I22" si="6">+B17*E17</f>
        <v>0.15000000000000002</v>
      </c>
      <c r="J17" s="198">
        <f t="shared" ref="J17:J22" si="7">+B17*F17</f>
        <v>0.30000000000000004</v>
      </c>
    </row>
    <row r="18" spans="1:10" ht="16.5" thickBot="1">
      <c r="A18" s="200" t="s">
        <v>313</v>
      </c>
      <c r="B18" s="206">
        <v>0.1</v>
      </c>
      <c r="C18" s="197">
        <v>4</v>
      </c>
      <c r="D18" s="209">
        <v>7</v>
      </c>
      <c r="E18" s="202">
        <v>5</v>
      </c>
      <c r="F18" s="200">
        <v>8</v>
      </c>
      <c r="G18" s="197">
        <f>+B18*C18</f>
        <v>0.4</v>
      </c>
      <c r="H18" s="197">
        <f t="shared" si="5"/>
        <v>0.70000000000000007</v>
      </c>
      <c r="I18" s="198">
        <f t="shared" si="6"/>
        <v>0.5</v>
      </c>
      <c r="J18" s="198">
        <f t="shared" si="7"/>
        <v>0.8</v>
      </c>
    </row>
    <row r="19" spans="1:10" ht="34.5" thickBot="1">
      <c r="A19" s="199" t="s">
        <v>314</v>
      </c>
      <c r="B19" s="206">
        <v>0.15</v>
      </c>
      <c r="C19" s="197">
        <v>2</v>
      </c>
      <c r="D19" s="202">
        <v>8</v>
      </c>
      <c r="E19" s="210">
        <v>3</v>
      </c>
      <c r="F19" s="200">
        <v>3</v>
      </c>
      <c r="G19" s="197">
        <f>+B19*C19</f>
        <v>0.3</v>
      </c>
      <c r="H19" s="197">
        <f t="shared" si="5"/>
        <v>1.2</v>
      </c>
      <c r="I19" s="198">
        <f t="shared" si="6"/>
        <v>0.44999999999999996</v>
      </c>
      <c r="J19" s="198">
        <f t="shared" si="7"/>
        <v>0.44999999999999996</v>
      </c>
    </row>
    <row r="20" spans="1:10" ht="34.5" thickBot="1">
      <c r="A20" s="199" t="s">
        <v>315</v>
      </c>
      <c r="B20" s="206">
        <v>0.05</v>
      </c>
      <c r="C20" s="197">
        <v>2</v>
      </c>
      <c r="D20" s="209">
        <v>10</v>
      </c>
      <c r="E20" s="202">
        <v>2</v>
      </c>
      <c r="F20" s="200">
        <v>9</v>
      </c>
      <c r="G20" s="197">
        <f t="shared" ref="G20:G22" si="8">+B20*C20</f>
        <v>0.1</v>
      </c>
      <c r="H20" s="197">
        <f t="shared" si="5"/>
        <v>0.5</v>
      </c>
      <c r="I20" s="198">
        <f t="shared" si="6"/>
        <v>0.1</v>
      </c>
      <c r="J20" s="198">
        <f t="shared" si="7"/>
        <v>0.45</v>
      </c>
    </row>
    <row r="21" spans="1:10" ht="34.5" thickBot="1">
      <c r="A21" s="199" t="s">
        <v>316</v>
      </c>
      <c r="B21" s="206">
        <v>0.18</v>
      </c>
      <c r="C21" s="197">
        <v>2</v>
      </c>
      <c r="D21" s="202">
        <v>9</v>
      </c>
      <c r="E21" s="210">
        <v>4</v>
      </c>
      <c r="F21" s="200">
        <v>9</v>
      </c>
      <c r="G21" s="197">
        <f t="shared" si="8"/>
        <v>0.36</v>
      </c>
      <c r="H21" s="197">
        <f t="shared" si="5"/>
        <v>1.6199999999999999</v>
      </c>
      <c r="I21" s="198">
        <f t="shared" si="6"/>
        <v>0.72</v>
      </c>
      <c r="J21" s="198">
        <f t="shared" si="7"/>
        <v>1.6199999999999999</v>
      </c>
    </row>
    <row r="22" spans="1:10" ht="16.5" thickBot="1">
      <c r="A22" s="199" t="s">
        <v>317</v>
      </c>
      <c r="B22" s="206">
        <v>7.0000000000000007E-2</v>
      </c>
      <c r="C22" s="197">
        <v>2</v>
      </c>
      <c r="D22" s="209">
        <v>9</v>
      </c>
      <c r="E22" s="202">
        <v>7</v>
      </c>
      <c r="F22" s="200">
        <v>3</v>
      </c>
      <c r="G22" s="197">
        <f t="shared" si="8"/>
        <v>0.14000000000000001</v>
      </c>
      <c r="H22" s="197">
        <f t="shared" si="5"/>
        <v>0.63000000000000012</v>
      </c>
      <c r="I22" s="198">
        <f t="shared" si="6"/>
        <v>0.49000000000000005</v>
      </c>
      <c r="J22" s="198">
        <f t="shared" si="7"/>
        <v>0.21000000000000002</v>
      </c>
    </row>
    <row r="23" spans="1:10" ht="34.5" thickBot="1">
      <c r="A23" s="199" t="s">
        <v>318</v>
      </c>
      <c r="B23" s="206">
        <v>0.05</v>
      </c>
      <c r="C23" s="197">
        <v>2</v>
      </c>
      <c r="D23" s="202">
        <v>8</v>
      </c>
      <c r="E23" s="202">
        <v>2</v>
      </c>
      <c r="F23" s="200">
        <v>8</v>
      </c>
      <c r="G23" s="197">
        <f t="shared" ref="G23:G25" si="9">+B23*C23</f>
        <v>0.1</v>
      </c>
      <c r="H23" s="197">
        <f t="shared" ref="H23:H25" si="10">+B23*D23</f>
        <v>0.4</v>
      </c>
      <c r="I23" s="198">
        <f t="shared" ref="I23:I25" si="11">+B23*E23</f>
        <v>0.1</v>
      </c>
      <c r="J23" s="198">
        <f t="shared" ref="J23:J25" si="12">+B23*F23</f>
        <v>0.4</v>
      </c>
    </row>
    <row r="24" spans="1:10" ht="23.25" thickBot="1">
      <c r="A24" s="199" t="s">
        <v>319</v>
      </c>
      <c r="B24" s="206">
        <v>0.13</v>
      </c>
      <c r="C24" s="197">
        <v>4</v>
      </c>
      <c r="D24" s="202">
        <v>6</v>
      </c>
      <c r="E24" s="202">
        <v>2</v>
      </c>
      <c r="F24" s="200">
        <v>9</v>
      </c>
      <c r="G24" s="197">
        <f t="shared" si="9"/>
        <v>0.52</v>
      </c>
      <c r="H24" s="197">
        <f t="shared" si="10"/>
        <v>0.78</v>
      </c>
      <c r="I24" s="198">
        <f t="shared" si="11"/>
        <v>0.26</v>
      </c>
      <c r="J24" s="198">
        <f t="shared" si="12"/>
        <v>1.17</v>
      </c>
    </row>
    <row r="25" spans="1:10" ht="34.5" thickBot="1">
      <c r="A25" s="199" t="s">
        <v>320</v>
      </c>
      <c r="B25" s="206">
        <v>0.12</v>
      </c>
      <c r="C25" s="197">
        <v>4</v>
      </c>
      <c r="D25" s="202">
        <v>6</v>
      </c>
      <c r="E25" s="211">
        <v>2</v>
      </c>
      <c r="F25" s="200">
        <v>7</v>
      </c>
      <c r="G25" s="197">
        <f t="shared" si="9"/>
        <v>0.48</v>
      </c>
      <c r="H25" s="197">
        <f t="shared" si="10"/>
        <v>0.72</v>
      </c>
      <c r="I25" s="198">
        <f t="shared" si="11"/>
        <v>0.24</v>
      </c>
      <c r="J25" s="198">
        <f t="shared" si="12"/>
        <v>0.84</v>
      </c>
    </row>
    <row r="26" spans="1:10" ht="38.25" customHeight="1">
      <c r="A26" s="215"/>
      <c r="B26" s="216"/>
      <c r="C26" s="217"/>
      <c r="D26" s="336" t="s">
        <v>309</v>
      </c>
      <c r="E26" s="336"/>
      <c r="F26" s="336"/>
      <c r="G26" s="217"/>
      <c r="H26" s="217"/>
      <c r="I26" s="215"/>
      <c r="J26" s="215"/>
    </row>
    <row r="27" spans="1:10" ht="16.5">
      <c r="A27" s="215"/>
      <c r="B27" s="216"/>
      <c r="C27" s="217"/>
      <c r="D27" s="222" t="s">
        <v>304</v>
      </c>
      <c r="E27" s="222" t="s">
        <v>305</v>
      </c>
      <c r="F27" s="222" t="s">
        <v>306</v>
      </c>
      <c r="G27" s="217"/>
      <c r="H27" s="217"/>
      <c r="I27" s="215"/>
      <c r="J27" s="215"/>
    </row>
    <row r="29" spans="1:10" ht="48.75" customHeight="1">
      <c r="B29" s="335" t="s">
        <v>307</v>
      </c>
      <c r="C29" s="221" t="s">
        <v>304</v>
      </c>
      <c r="D29" s="4"/>
      <c r="E29" s="220" t="s">
        <v>293</v>
      </c>
      <c r="F29" s="4"/>
    </row>
    <row r="30" spans="1:10" ht="50.25" customHeight="1">
      <c r="B30" s="335"/>
      <c r="C30" s="221" t="s">
        <v>305</v>
      </c>
      <c r="D30" s="213"/>
      <c r="E30" s="212" t="s">
        <v>308</v>
      </c>
      <c r="F30" s="219" t="s">
        <v>294</v>
      </c>
    </row>
    <row r="31" spans="1:10" ht="48" customHeight="1">
      <c r="B31" s="335"/>
      <c r="C31" s="221" t="s">
        <v>306</v>
      </c>
      <c r="D31" s="218" t="s">
        <v>292</v>
      </c>
      <c r="E31" s="213"/>
      <c r="F31" s="213"/>
    </row>
    <row r="32" spans="1:10">
      <c r="B32" s="214"/>
      <c r="C32" s="214"/>
    </row>
    <row r="33" spans="2:3" ht="26.25" customHeight="1">
      <c r="B33" s="214"/>
      <c r="C33" s="214"/>
    </row>
  </sheetData>
  <mergeCells count="6">
    <mergeCell ref="B29:B31"/>
    <mergeCell ref="D26:F26"/>
    <mergeCell ref="A2:A3"/>
    <mergeCell ref="C2:F2"/>
    <mergeCell ref="A13:A14"/>
    <mergeCell ref="C13:F13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E5363B-5DB4-4994-AB40-0D9CF9D87EC1}">
  <dimension ref="A2:G34"/>
  <sheetViews>
    <sheetView tabSelected="1" topLeftCell="A15" workbookViewId="0">
      <selection activeCell="F31" sqref="F31"/>
    </sheetView>
  </sheetViews>
  <sheetFormatPr defaultRowHeight="12.75"/>
  <cols>
    <col min="1" max="1" width="35.625" style="7" customWidth="1"/>
    <col min="2" max="2" width="10.625" style="7" bestFit="1" customWidth="1"/>
    <col min="3" max="3" width="26" style="7" customWidth="1"/>
    <col min="4" max="4" width="29.625" style="7" customWidth="1"/>
    <col min="5" max="16384" width="9" style="7"/>
  </cols>
  <sheetData>
    <row r="2" spans="1:6" ht="28.5" customHeight="1">
      <c r="A2" s="342" t="s">
        <v>358</v>
      </c>
      <c r="B2" s="343"/>
    </row>
    <row r="3" spans="1:6">
      <c r="A3" s="235" t="s">
        <v>321</v>
      </c>
      <c r="B3" s="242">
        <v>1542330.3</v>
      </c>
    </row>
    <row r="4" spans="1:6">
      <c r="A4" s="236" t="s">
        <v>356</v>
      </c>
      <c r="B4" s="243">
        <v>782.1</v>
      </c>
    </row>
    <row r="5" spans="1:6">
      <c r="A5" s="236" t="s">
        <v>322</v>
      </c>
      <c r="B5" s="243">
        <v>180.2</v>
      </c>
    </row>
    <row r="6" spans="1:6">
      <c r="A6" s="236" t="s">
        <v>323</v>
      </c>
      <c r="B6" s="243">
        <v>59.67</v>
      </c>
    </row>
    <row r="7" spans="1:6">
      <c r="A7" s="236" t="s">
        <v>324</v>
      </c>
      <c r="B7" s="243">
        <v>109</v>
      </c>
    </row>
    <row r="8" spans="1:6">
      <c r="A8" s="236" t="s">
        <v>325</v>
      </c>
      <c r="B8" s="243">
        <v>45</v>
      </c>
    </row>
    <row r="9" spans="1:6">
      <c r="A9" s="236" t="s">
        <v>326</v>
      </c>
      <c r="B9" s="243">
        <v>989</v>
      </c>
    </row>
    <row r="10" spans="1:6" ht="25.5">
      <c r="A10" s="237" t="s">
        <v>357</v>
      </c>
      <c r="B10" s="243">
        <v>1728470</v>
      </c>
    </row>
    <row r="11" spans="1:6">
      <c r="A11" s="238"/>
      <c r="B11" s="244">
        <v>15.25</v>
      </c>
    </row>
    <row r="12" spans="1:6">
      <c r="A12" s="239" t="s">
        <v>41</v>
      </c>
      <c r="B12" s="241">
        <f>SUM(B3:B11)</f>
        <v>3272980.52</v>
      </c>
    </row>
    <row r="13" spans="1:6">
      <c r="B13" s="240">
        <f>-+ИсхФин!E46</f>
        <v>3272981</v>
      </c>
    </row>
    <row r="14" spans="1:6">
      <c r="B14" s="240">
        <f>+B13-B12</f>
        <v>0.47999999998137355</v>
      </c>
    </row>
    <row r="15" spans="1:6">
      <c r="B15" s="275"/>
      <c r="C15" s="276"/>
      <c r="D15" s="254"/>
      <c r="E15" s="254"/>
    </row>
    <row r="16" spans="1:6">
      <c r="A16" s="257"/>
      <c r="B16" s="277" t="s">
        <v>363</v>
      </c>
      <c r="C16" s="278"/>
      <c r="D16" s="281" t="s">
        <v>360</v>
      </c>
      <c r="E16" s="284"/>
      <c r="F16" s="257"/>
    </row>
    <row r="17" spans="1:7" ht="45.75" customHeight="1">
      <c r="A17" s="258" t="s">
        <v>359</v>
      </c>
      <c r="B17" s="255" t="s">
        <v>369</v>
      </c>
      <c r="C17" s="249" t="str">
        <f>+ИсхФин!C68</f>
        <v>ООО «КОНДИТЕРСКИЙ КОМБИНАТ «ОЗЕРСКИЙ СУВЕНИР»</v>
      </c>
      <c r="D17" s="279" t="str">
        <f>+B17</f>
        <v xml:space="preserve">ООО «Победа» </v>
      </c>
      <c r="E17" s="7" t="str">
        <f>+C17</f>
        <v>ООО «КОНДИТЕРСКИЙ КОМБИНАТ «ОЗЕРСКИЙ СУВЕНИР»</v>
      </c>
      <c r="F17" s="258" t="s">
        <v>361</v>
      </c>
    </row>
    <row r="18" spans="1:7">
      <c r="A18" s="256" t="s">
        <v>362</v>
      </c>
      <c r="B18" s="251">
        <f>+-(ИсхФин!E48+ИсхФин!E49)</f>
        <v>1045052</v>
      </c>
      <c r="C18" s="251">
        <f>+-(ИсхФин!E74+ИсхФин!E75)</f>
        <v>40599</v>
      </c>
      <c r="D18" s="253">
        <f>+B18/B$24%</f>
        <v>19.525353858410302</v>
      </c>
      <c r="E18" s="253">
        <f>+C18/C$24%</f>
        <v>0.84054804254106008</v>
      </c>
      <c r="F18" s="283" t="s">
        <v>372</v>
      </c>
    </row>
    <row r="19" spans="1:7">
      <c r="A19" s="250" t="s">
        <v>365</v>
      </c>
      <c r="B19" s="252">
        <f>B13</f>
        <v>3272981</v>
      </c>
      <c r="C19" s="252">
        <f>+-ИсхФин!E72</f>
        <v>4055215</v>
      </c>
      <c r="D19" s="253">
        <f>+B19/B$24%</f>
        <v>61.151131423942161</v>
      </c>
      <c r="E19" s="253">
        <f t="shared" ref="E19:E22" si="0">+C19/C$24%</f>
        <v>83.957807589673266</v>
      </c>
      <c r="F19" s="280" t="s">
        <v>373</v>
      </c>
    </row>
    <row r="20" spans="1:7">
      <c r="A20" s="250" t="s">
        <v>366</v>
      </c>
      <c r="B20" s="252">
        <v>456693</v>
      </c>
      <c r="C20" s="252">
        <v>156693</v>
      </c>
      <c r="D20" s="253">
        <f>+B20/B$24%</f>
        <v>8.5326782109014427</v>
      </c>
      <c r="E20" s="253">
        <f t="shared" si="0"/>
        <v>3.244119176085281</v>
      </c>
      <c r="F20" s="280" t="s">
        <v>374</v>
      </c>
      <c r="G20" s="246">
        <f>+B20/B19</f>
        <v>0.13953426555180123</v>
      </c>
    </row>
    <row r="21" spans="1:7">
      <c r="A21" s="250" t="s">
        <v>367</v>
      </c>
      <c r="B21" s="252">
        <v>345899</v>
      </c>
      <c r="C21" s="252">
        <v>245899</v>
      </c>
      <c r="D21" s="253">
        <f>+B21/B$24%</f>
        <v>6.4626452791538265</v>
      </c>
      <c r="E21" s="253">
        <f t="shared" si="0"/>
        <v>5.0910102000739954</v>
      </c>
      <c r="F21" s="280" t="s">
        <v>374</v>
      </c>
    </row>
    <row r="22" spans="1:7">
      <c r="A22" s="250" t="s">
        <v>368</v>
      </c>
      <c r="B22" s="252">
        <v>231657</v>
      </c>
      <c r="C22" s="252">
        <v>331657</v>
      </c>
      <c r="D22" s="253">
        <f>+B22/B$24%</f>
        <v>4.328191227592268</v>
      </c>
      <c r="E22" s="293">
        <f t="shared" si="0"/>
        <v>6.8665149916264037</v>
      </c>
      <c r="F22" s="280" t="s">
        <v>373</v>
      </c>
      <c r="G22" s="245">
        <f>SUM(B20:B22)</f>
        <v>1034249</v>
      </c>
    </row>
    <row r="23" spans="1:7">
      <c r="A23" s="247" t="s">
        <v>364</v>
      </c>
      <c r="B23" s="23"/>
      <c r="C23" s="23"/>
      <c r="D23" s="292">
        <f>SUM(D18:D22)</f>
        <v>100</v>
      </c>
      <c r="E23" s="23"/>
      <c r="F23" s="248"/>
    </row>
    <row r="24" spans="1:7">
      <c r="B24" s="240">
        <f>SUM(B18:B23)</f>
        <v>5352282</v>
      </c>
      <c r="C24" s="240">
        <f>SUM(C18:C23)</f>
        <v>4830063</v>
      </c>
    </row>
    <row r="25" spans="1:7">
      <c r="A25" s="257"/>
      <c r="B25" s="290" t="str">
        <f>+D16</f>
        <v>Удельный вес, %</v>
      </c>
      <c r="C25" s="291"/>
      <c r="D25" s="284"/>
      <c r="E25" s="282"/>
    </row>
    <row r="26" spans="1:7">
      <c r="A26" s="289" t="s">
        <v>380</v>
      </c>
      <c r="B26" s="23" t="str">
        <f>+B17</f>
        <v xml:space="preserve">ООО «Победа» </v>
      </c>
      <c r="C26" s="23" t="str">
        <f>+C17</f>
        <v>ООО «КОНДИТЕРСКИЙ КОМБИНАТ «ОЗЕРСКИЙ СУВЕНИР»</v>
      </c>
      <c r="D26" s="23" t="str">
        <f>ИсхФин!_ftnref7</f>
        <v>ООО «Кондитерское объединение «Славянка»</v>
      </c>
      <c r="E26" s="23" t="str">
        <f>+'Групп (3)'!B31</f>
        <v>ОАО «Кондитерский концерн Бабаевский</v>
      </c>
    </row>
    <row r="27" spans="1:7">
      <c r="A27" s="286" t="s">
        <v>375</v>
      </c>
      <c r="B27" s="23">
        <v>7.4</v>
      </c>
      <c r="C27" s="23">
        <v>3.1</v>
      </c>
      <c r="D27" s="23">
        <v>8</v>
      </c>
      <c r="E27" s="23">
        <v>8.1</v>
      </c>
    </row>
    <row r="28" spans="1:7">
      <c r="A28" s="286" t="s">
        <v>376</v>
      </c>
      <c r="B28" s="23">
        <v>47.5</v>
      </c>
      <c r="C28" s="23">
        <v>55.2</v>
      </c>
      <c r="D28" s="23">
        <v>52</v>
      </c>
      <c r="E28" s="23">
        <v>50</v>
      </c>
    </row>
    <row r="29" spans="1:7" ht="32.25" customHeight="1">
      <c r="A29" s="286" t="s">
        <v>382</v>
      </c>
      <c r="B29" s="23">
        <v>14.5</v>
      </c>
      <c r="C29" s="23">
        <v>14</v>
      </c>
      <c r="D29" s="23">
        <v>15</v>
      </c>
      <c r="E29" s="23">
        <v>14</v>
      </c>
    </row>
    <row r="30" spans="1:7">
      <c r="A30" s="286" t="s">
        <v>377</v>
      </c>
      <c r="B30" s="23">
        <v>1.2</v>
      </c>
      <c r="C30" s="23">
        <v>2.7</v>
      </c>
      <c r="D30" s="23">
        <v>6</v>
      </c>
      <c r="E30" s="23">
        <v>6</v>
      </c>
    </row>
    <row r="31" spans="1:7" ht="36.75" customHeight="1">
      <c r="A31" s="286" t="s">
        <v>378</v>
      </c>
      <c r="B31" s="23">
        <v>22</v>
      </c>
      <c r="C31" s="23">
        <v>13.3</v>
      </c>
      <c r="D31" s="23">
        <v>9</v>
      </c>
      <c r="E31" s="23">
        <v>13</v>
      </c>
    </row>
    <row r="32" spans="1:7" ht="38.25">
      <c r="A32" s="286" t="s">
        <v>379</v>
      </c>
      <c r="B32" s="23">
        <v>6</v>
      </c>
      <c r="C32" s="23">
        <v>9.8000000000000007</v>
      </c>
      <c r="D32" s="23">
        <v>7</v>
      </c>
      <c r="E32" s="23">
        <v>4</v>
      </c>
    </row>
    <row r="33" spans="1:6">
      <c r="A33" s="286" t="s">
        <v>381</v>
      </c>
      <c r="B33" s="23">
        <v>1.4</v>
      </c>
      <c r="C33" s="23">
        <v>1.9</v>
      </c>
      <c r="D33" s="23">
        <v>3</v>
      </c>
      <c r="E33" s="23">
        <v>5</v>
      </c>
      <c r="F33" s="7">
        <f>+E33/B33</f>
        <v>3.5714285714285716</v>
      </c>
    </row>
    <row r="34" spans="1:6">
      <c r="A34" s="285"/>
      <c r="B34" s="7">
        <f>SUM(B27:B33)</f>
        <v>100.00000000000001</v>
      </c>
      <c r="C34" s="288">
        <f>SUM(C27:C33)</f>
        <v>100.00000000000001</v>
      </c>
      <c r="D34" s="287">
        <f>SUM(D27:D33)</f>
        <v>100</v>
      </c>
      <c r="E34" s="288">
        <f>SUM(E27:E33)</f>
        <v>100.1</v>
      </c>
      <c r="F34" s="7">
        <f>+D33/B33</f>
        <v>2.1428571428571428</v>
      </c>
    </row>
  </sheetData>
  <mergeCells count="1">
    <mergeCell ref="A2:B2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B1B062-AD53-49D4-8B7A-C1650D65E0EF}">
  <dimension ref="A1:G7"/>
  <sheetViews>
    <sheetView workbookViewId="0">
      <selection activeCell="B15" sqref="B15"/>
    </sheetView>
  </sheetViews>
  <sheetFormatPr defaultRowHeight="12.75"/>
  <cols>
    <col min="1" max="1" width="24.25" style="51" customWidth="1"/>
    <col min="2" max="2" width="8.875" style="51" customWidth="1"/>
    <col min="3" max="3" width="9.75" style="51" customWidth="1"/>
    <col min="4" max="5" width="9.375" style="51" customWidth="1"/>
    <col min="6" max="6" width="10.125" style="51" customWidth="1"/>
    <col min="7" max="7" width="10.5" style="51" customWidth="1"/>
    <col min="8" max="16384" width="9" style="51"/>
  </cols>
  <sheetData>
    <row r="1" spans="1:7">
      <c r="A1" s="51" t="s">
        <v>29</v>
      </c>
      <c r="B1" s="51">
        <v>2015</v>
      </c>
      <c r="C1" s="51">
        <v>2016</v>
      </c>
      <c r="D1" s="51">
        <v>2017</v>
      </c>
      <c r="E1" s="51">
        <v>2018</v>
      </c>
      <c r="F1" s="51">
        <v>2019</v>
      </c>
      <c r="G1" s="51">
        <v>2020</v>
      </c>
    </row>
    <row r="2" spans="1:7">
      <c r="A2" s="51" t="s">
        <v>91</v>
      </c>
      <c r="B2" s="52">
        <v>968010.5</v>
      </c>
      <c r="C2" s="52">
        <v>953640.95</v>
      </c>
      <c r="D2" s="52">
        <v>1097621.46</v>
      </c>
      <c r="E2" s="53">
        <v>1219853</v>
      </c>
      <c r="F2" s="52">
        <v>1263275.72</v>
      </c>
      <c r="G2" s="52">
        <v>1184164.3400000001</v>
      </c>
    </row>
    <row r="3" spans="1:7">
      <c r="A3" s="51" t="s">
        <v>92</v>
      </c>
      <c r="B3" s="52">
        <v>571566.34</v>
      </c>
      <c r="C3" s="52">
        <v>617883.85</v>
      </c>
      <c r="D3" s="52">
        <v>718689.37</v>
      </c>
      <c r="E3" s="52">
        <v>809811.88</v>
      </c>
      <c r="F3" s="52">
        <v>905958.68</v>
      </c>
      <c r="G3" s="52">
        <v>923861.87</v>
      </c>
    </row>
    <row r="4" spans="1:7">
      <c r="F4" s="51">
        <v>64.55</v>
      </c>
    </row>
    <row r="5" spans="1:7">
      <c r="E5" s="51" t="s">
        <v>95</v>
      </c>
      <c r="F5" s="54">
        <f>+F2*F4/1000</f>
        <v>81544.447725999999</v>
      </c>
    </row>
    <row r="6" spans="1:7" ht="42" customHeight="1">
      <c r="A6" s="55" t="s">
        <v>93</v>
      </c>
      <c r="E6" s="51" t="s">
        <v>96</v>
      </c>
      <c r="F6" s="54">
        <f>+F3*F4/1000</f>
        <v>58479.632793999997</v>
      </c>
    </row>
    <row r="7" spans="1:7" ht="38.25">
      <c r="A7" s="55" t="s">
        <v>94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8747D4-6583-4241-899A-652FF240F80A}">
  <dimension ref="A1:G5"/>
  <sheetViews>
    <sheetView workbookViewId="0">
      <selection activeCell="E20" sqref="E20"/>
    </sheetView>
  </sheetViews>
  <sheetFormatPr defaultRowHeight="12.75"/>
  <cols>
    <col min="1" max="1" width="29.125" style="16" customWidth="1"/>
    <col min="2" max="16384" width="9" style="16"/>
  </cols>
  <sheetData>
    <row r="1" spans="1:7">
      <c r="A1" s="18" t="s">
        <v>29</v>
      </c>
      <c r="B1" s="18">
        <v>2015</v>
      </c>
      <c r="C1" s="18">
        <v>2016</v>
      </c>
      <c r="D1" s="18">
        <v>2017</v>
      </c>
      <c r="E1" s="18">
        <v>2018</v>
      </c>
      <c r="F1" s="18">
        <v>2019</v>
      </c>
      <c r="G1" s="18">
        <v>2020</v>
      </c>
    </row>
    <row r="2" spans="1:7">
      <c r="A2" s="18" t="s">
        <v>43</v>
      </c>
      <c r="B2" s="19">
        <v>45608.67</v>
      </c>
      <c r="C2" s="19">
        <v>59571.58</v>
      </c>
      <c r="D2" s="19">
        <v>52828.2</v>
      </c>
      <c r="E2" s="19">
        <v>81208.539999999994</v>
      </c>
      <c r="F2" s="19">
        <v>91950.9</v>
      </c>
      <c r="G2" s="19">
        <v>87964.61</v>
      </c>
    </row>
    <row r="3" spans="1:7">
      <c r="A3" s="18" t="s">
        <v>38</v>
      </c>
      <c r="B3" s="19">
        <v>6446.8</v>
      </c>
      <c r="C3" s="19">
        <v>18544.55</v>
      </c>
      <c r="D3" s="19">
        <v>46355.18</v>
      </c>
      <c r="E3" s="19">
        <v>29765.46</v>
      </c>
      <c r="F3" s="19">
        <v>30642.93</v>
      </c>
      <c r="G3" s="19">
        <v>29729.5</v>
      </c>
    </row>
    <row r="4" spans="1:7">
      <c r="A4" s="18" t="s">
        <v>44</v>
      </c>
      <c r="B4" s="19">
        <v>5316.37</v>
      </c>
      <c r="C4" s="19">
        <v>5544.36</v>
      </c>
      <c r="D4" s="19">
        <v>4092.84</v>
      </c>
      <c r="E4" s="19">
        <v>3476.73</v>
      </c>
      <c r="F4" s="19">
        <v>5256.63</v>
      </c>
      <c r="G4" s="19">
        <v>6598.23</v>
      </c>
    </row>
    <row r="5" spans="1:7">
      <c r="B5" s="17">
        <f>SUM(B2:B4)</f>
        <v>57371.840000000004</v>
      </c>
      <c r="C5" s="17">
        <f t="shared" ref="C5:G5" si="0">SUM(C2:C4)</f>
        <v>83660.490000000005</v>
      </c>
      <c r="D5" s="17">
        <f t="shared" si="0"/>
        <v>103276.22</v>
      </c>
      <c r="E5" s="17">
        <f t="shared" si="0"/>
        <v>114450.73</v>
      </c>
      <c r="F5" s="17">
        <f t="shared" si="0"/>
        <v>127850.45999999999</v>
      </c>
      <c r="G5" s="17">
        <f t="shared" si="0"/>
        <v>124292.34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7D6C9E-67EE-44A8-9874-8B61A457E4D3}">
  <dimension ref="A1:E7"/>
  <sheetViews>
    <sheetView workbookViewId="0">
      <selection activeCell="D6" sqref="D6"/>
    </sheetView>
  </sheetViews>
  <sheetFormatPr defaultRowHeight="12.75"/>
  <cols>
    <col min="1" max="1" width="17.625" style="16" customWidth="1"/>
    <col min="2" max="2" width="12.25" style="16" customWidth="1"/>
    <col min="3" max="3" width="12.125" style="16" customWidth="1"/>
    <col min="4" max="4" width="10.375" style="16" customWidth="1"/>
    <col min="5" max="5" width="11.5" style="16" customWidth="1"/>
    <col min="6" max="16384" width="9" style="16"/>
  </cols>
  <sheetData>
    <row r="1" spans="1:5">
      <c r="A1" s="18" t="s">
        <v>29</v>
      </c>
      <c r="B1" s="18">
        <v>2017</v>
      </c>
      <c r="C1" s="18">
        <v>2018</v>
      </c>
      <c r="D1" s="18">
        <v>2019</v>
      </c>
      <c r="E1" s="18">
        <v>2020</v>
      </c>
    </row>
    <row r="2" spans="1:5">
      <c r="A2" s="18" t="s">
        <v>45</v>
      </c>
      <c r="B2" s="19">
        <v>989937.52</v>
      </c>
      <c r="C2" s="19">
        <v>990650.56</v>
      </c>
      <c r="D2" s="19">
        <v>1031965.12</v>
      </c>
      <c r="E2" s="19">
        <v>957182.33</v>
      </c>
    </row>
    <row r="3" spans="1:5">
      <c r="A3" s="18" t="s">
        <v>46</v>
      </c>
      <c r="B3" s="19">
        <v>984532.06</v>
      </c>
      <c r="C3" s="19">
        <v>1014457.63</v>
      </c>
      <c r="D3" s="19">
        <v>1035219.3</v>
      </c>
      <c r="E3" s="19">
        <v>947197.5</v>
      </c>
    </row>
    <row r="4" spans="1:5">
      <c r="A4" s="18" t="s">
        <v>47</v>
      </c>
      <c r="B4" s="19">
        <v>46031.040000000001</v>
      </c>
      <c r="C4" s="19">
        <v>58137.69</v>
      </c>
      <c r="D4" s="19">
        <v>56394.34</v>
      </c>
      <c r="E4" s="19">
        <v>43510.31</v>
      </c>
    </row>
    <row r="5" spans="1:5">
      <c r="B5" s="17">
        <f>+B2+B4</f>
        <v>1035968.56</v>
      </c>
      <c r="C5" s="17">
        <f>+C2+C4</f>
        <v>1048788.25</v>
      </c>
      <c r="D5" s="17">
        <f>+D2+D4+D3</f>
        <v>2123578.7599999998</v>
      </c>
      <c r="E5" s="17">
        <f>+E2+E4</f>
        <v>1000692.6399999999</v>
      </c>
    </row>
    <row r="6" spans="1:5">
      <c r="D6" s="44">
        <f>+'Производство, Какао, шоколад и '!F6</f>
        <v>2151763.35</v>
      </c>
    </row>
    <row r="7" spans="1:5">
      <c r="D7" s="45">
        <f>D6-D5</f>
        <v>28184.590000000317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98294E-89E5-44A2-8053-E2C3BD4719A7}">
  <dimension ref="A1:G2"/>
  <sheetViews>
    <sheetView workbookViewId="0">
      <selection activeCell="F2" sqref="F2"/>
    </sheetView>
  </sheetViews>
  <sheetFormatPr defaultRowHeight="12.75"/>
  <cols>
    <col min="1" max="1" width="33.875" style="28" customWidth="1"/>
    <col min="2" max="2" width="8.75" style="28" customWidth="1"/>
    <col min="3" max="3" width="9.875" style="28" customWidth="1"/>
    <col min="4" max="4" width="8.875" style="28" customWidth="1"/>
    <col min="5" max="5" width="9.375" style="28" customWidth="1"/>
    <col min="6" max="6" width="9.75" style="28" customWidth="1"/>
    <col min="7" max="7" width="11.125" style="28" customWidth="1"/>
    <col min="8" max="16384" width="9" style="28"/>
  </cols>
  <sheetData>
    <row r="1" spans="1:7">
      <c r="A1" s="28" t="s">
        <v>29</v>
      </c>
      <c r="B1" s="28">
        <v>2015</v>
      </c>
      <c r="C1" s="28">
        <v>2016</v>
      </c>
      <c r="D1" s="28">
        <v>2017</v>
      </c>
      <c r="E1" s="28">
        <v>2018</v>
      </c>
      <c r="F1" s="28">
        <v>2019</v>
      </c>
      <c r="G1" s="28">
        <v>2020</v>
      </c>
    </row>
    <row r="2" spans="1:7" ht="38.25">
      <c r="A2" s="30" t="s">
        <v>61</v>
      </c>
      <c r="B2" s="29">
        <v>1781180.19</v>
      </c>
      <c r="C2" s="29">
        <v>1788157.05</v>
      </c>
      <c r="D2" s="29">
        <v>1892141.82</v>
      </c>
      <c r="E2" s="29">
        <v>1954435.45</v>
      </c>
      <c r="F2" s="29">
        <v>1947936.72</v>
      </c>
      <c r="G2" s="29">
        <v>1770875.35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F5489D-DCD1-4B0E-A9F5-B64A1A44064D}">
  <dimension ref="A1:F12"/>
  <sheetViews>
    <sheetView workbookViewId="0">
      <selection activeCell="B9" sqref="B9:C12"/>
    </sheetView>
  </sheetViews>
  <sheetFormatPr defaultRowHeight="12.75"/>
  <cols>
    <col min="1" max="1" width="16.75" style="16" customWidth="1"/>
    <col min="2" max="2" width="12.25" style="16" customWidth="1"/>
    <col min="3" max="3" width="14.625" style="16" customWidth="1"/>
    <col min="4" max="4" width="11.625" style="16" customWidth="1"/>
    <col min="5" max="5" width="11.125" style="16" customWidth="1"/>
    <col min="6" max="6" width="11" style="16" customWidth="1"/>
    <col min="7" max="16384" width="9" style="16"/>
  </cols>
  <sheetData>
    <row r="1" spans="1:6">
      <c r="A1" s="16" t="s">
        <v>29</v>
      </c>
      <c r="B1" s="16">
        <v>2015</v>
      </c>
      <c r="C1" s="16">
        <v>2016</v>
      </c>
      <c r="D1" s="16">
        <v>2017</v>
      </c>
      <c r="E1" s="16">
        <v>2018</v>
      </c>
      <c r="F1" s="16">
        <v>2019</v>
      </c>
    </row>
    <row r="2" spans="1:6">
      <c r="A2" s="16" t="s">
        <v>30</v>
      </c>
      <c r="B2" s="17">
        <v>280167.57</v>
      </c>
      <c r="C2" s="17">
        <v>535712.22</v>
      </c>
      <c r="D2" s="17">
        <v>513050.18</v>
      </c>
      <c r="E2" s="17">
        <v>546252.94999999995</v>
      </c>
      <c r="F2" s="17">
        <v>589331.63</v>
      </c>
    </row>
    <row r="3" spans="1:6">
      <c r="A3" s="16" t="s">
        <v>31</v>
      </c>
      <c r="B3" s="17">
        <v>226165.73</v>
      </c>
      <c r="C3" s="17">
        <v>367074.92</v>
      </c>
      <c r="D3" s="17">
        <v>368974.43</v>
      </c>
      <c r="E3" s="17">
        <v>443180.01</v>
      </c>
      <c r="F3" s="17">
        <v>472237.74</v>
      </c>
    </row>
    <row r="4" spans="1:6">
      <c r="A4" s="16" t="s">
        <v>32</v>
      </c>
      <c r="B4" s="17">
        <v>110807.9</v>
      </c>
      <c r="C4" s="17">
        <v>201010.04</v>
      </c>
      <c r="D4" s="17">
        <v>186585.95</v>
      </c>
      <c r="E4" s="17">
        <v>252440.51</v>
      </c>
      <c r="F4" s="17">
        <v>278397.73</v>
      </c>
    </row>
    <row r="5" spans="1:6">
      <c r="A5" s="16" t="s">
        <v>33</v>
      </c>
      <c r="B5" s="17">
        <v>21280.5</v>
      </c>
      <c r="C5" s="17">
        <v>45979.63</v>
      </c>
      <c r="D5" s="17">
        <v>59537.53</v>
      </c>
      <c r="E5" s="17">
        <v>65299.68</v>
      </c>
      <c r="F5" s="17">
        <v>73194.52</v>
      </c>
    </row>
    <row r="6" spans="1:6" ht="13.5" thickBot="1"/>
    <row r="7" spans="1:6" ht="13.5" thickBot="1">
      <c r="A7" s="294" t="s">
        <v>82</v>
      </c>
      <c r="B7" s="296" t="s">
        <v>83</v>
      </c>
      <c r="C7" s="297"/>
    </row>
    <row r="8" spans="1:6" ht="13.5" thickBot="1">
      <c r="A8" s="295"/>
      <c r="B8" s="46" t="s">
        <v>84</v>
      </c>
      <c r="C8" s="46" t="s">
        <v>85</v>
      </c>
    </row>
    <row r="9" spans="1:6" ht="39" thickBot="1">
      <c r="A9" s="47" t="s">
        <v>86</v>
      </c>
      <c r="B9" s="48">
        <f>+F2</f>
        <v>589331.63</v>
      </c>
      <c r="C9" s="48">
        <f>'Производство, отгрузка и запасы'!D5/1000</f>
        <v>2123.5787599999999</v>
      </c>
      <c r="D9" s="50" t="s">
        <v>90</v>
      </c>
    </row>
    <row r="10" spans="1:6" ht="39" thickBot="1">
      <c r="A10" s="47" t="s">
        <v>87</v>
      </c>
      <c r="B10" s="48">
        <f>+'Экспорт и импорт шоколада,  (2)'!F5</f>
        <v>81544.447725999999</v>
      </c>
      <c r="C10" s="49">
        <f>'Экспорт и импорт шоколада, гото'!F3/1000</f>
        <v>344.98795000000001</v>
      </c>
    </row>
    <row r="11" spans="1:6" ht="39" thickBot="1">
      <c r="A11" s="47" t="s">
        <v>88</v>
      </c>
      <c r="B11" s="48">
        <f>+'Экспорт и импорт шоколада,  (2)'!F6</f>
        <v>58479.632793999997</v>
      </c>
      <c r="C11" s="48">
        <f>+'Экспорт и импорт шоколада, гото'!G2/1000</f>
        <v>395.06261000000001</v>
      </c>
    </row>
    <row r="12" spans="1:6" ht="39" thickBot="1">
      <c r="A12" s="47" t="s">
        <v>89</v>
      </c>
      <c r="B12" s="48">
        <f>+B9+B10-B11</f>
        <v>612396.44493200001</v>
      </c>
      <c r="C12" s="48">
        <f>+C9+C10-C11</f>
        <v>2073.5041000000001</v>
      </c>
    </row>
  </sheetData>
  <mergeCells count="2">
    <mergeCell ref="A7:A8"/>
    <mergeCell ref="B7:C7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6F4E11-2FDE-433D-9F02-6CB4FE855AB9}">
  <dimension ref="A1:Y37"/>
  <sheetViews>
    <sheetView zoomScaleNormal="100" workbookViewId="0">
      <selection activeCell="F32" sqref="F32"/>
    </sheetView>
  </sheetViews>
  <sheetFormatPr defaultRowHeight="15.75"/>
  <cols>
    <col min="1" max="1" width="6.375" style="1" customWidth="1"/>
    <col min="2" max="2" width="13.125" style="1" customWidth="1"/>
    <col min="3" max="3" width="12.25" style="1" customWidth="1"/>
    <col min="4" max="4" width="11.375" style="1" customWidth="1"/>
    <col min="5" max="5" width="12.625" style="1" customWidth="1"/>
    <col min="6" max="6" width="9" style="1"/>
    <col min="7" max="7" width="4.875" style="1" customWidth="1"/>
    <col min="8" max="8" width="13.125" style="1" customWidth="1"/>
    <col min="9" max="9" width="9.75" style="1" customWidth="1"/>
    <col min="10" max="10" width="7.875" style="1" customWidth="1"/>
    <col min="11" max="11" width="10.625" style="1" customWidth="1"/>
    <col min="12" max="12" width="9.75" style="1" customWidth="1"/>
    <col min="13" max="13" width="9" style="1"/>
    <col min="14" max="14" width="14.625" style="1" customWidth="1"/>
    <col min="15" max="15" width="10.125" style="1" customWidth="1"/>
    <col min="16" max="16" width="8.875" style="1" customWidth="1"/>
    <col min="17" max="17" width="13.875" style="1" customWidth="1"/>
    <col min="18" max="18" width="9" style="1"/>
    <col min="19" max="19" width="9.125" style="1" customWidth="1"/>
    <col min="20" max="21" width="11.875" style="1" customWidth="1"/>
    <col min="22" max="16384" width="9" style="1"/>
  </cols>
  <sheetData>
    <row r="1" spans="1:25" ht="16.5" thickBot="1">
      <c r="C1" s="1" t="s">
        <v>51</v>
      </c>
      <c r="I1" s="1" t="s">
        <v>50</v>
      </c>
      <c r="O1" s="1" t="s">
        <v>58</v>
      </c>
    </row>
    <row r="2" spans="1:25" ht="26.25" thickBot="1">
      <c r="B2" s="26" t="s">
        <v>8</v>
      </c>
      <c r="C2" s="27" t="s">
        <v>54</v>
      </c>
      <c r="D2" s="27" t="s">
        <v>52</v>
      </c>
      <c r="E2" s="27" t="s">
        <v>2</v>
      </c>
      <c r="F2" s="27" t="s">
        <v>3</v>
      </c>
      <c r="H2" s="23" t="s">
        <v>8</v>
      </c>
      <c r="I2" s="23" t="s">
        <v>53</v>
      </c>
      <c r="J2" s="23" t="s">
        <v>55</v>
      </c>
      <c r="K2" s="23" t="s">
        <v>2</v>
      </c>
      <c r="L2" s="23" t="s">
        <v>3</v>
      </c>
      <c r="N2" s="4" t="s">
        <v>8</v>
      </c>
      <c r="O2" s="4" t="s">
        <v>0</v>
      </c>
      <c r="P2" s="4" t="s">
        <v>1</v>
      </c>
      <c r="Q2" s="4" t="s">
        <v>2</v>
      </c>
      <c r="R2" s="4" t="s">
        <v>3</v>
      </c>
      <c r="T2" s="4" t="s">
        <v>8</v>
      </c>
      <c r="U2" s="4" t="s">
        <v>0</v>
      </c>
      <c r="V2" s="4" t="s">
        <v>1</v>
      </c>
      <c r="W2" s="4" t="s">
        <v>2</v>
      </c>
      <c r="X2" s="4" t="s">
        <v>3</v>
      </c>
    </row>
    <row r="3" spans="1:25" ht="16.5" thickBot="1">
      <c r="A3" s="1">
        <v>1</v>
      </c>
      <c r="B3" s="8" t="s">
        <v>4</v>
      </c>
      <c r="C3" s="9">
        <v>214.34</v>
      </c>
      <c r="D3" s="10">
        <v>48.64</v>
      </c>
      <c r="E3" s="11">
        <v>0.17219999999999999</v>
      </c>
      <c r="F3" s="11">
        <v>0.1459</v>
      </c>
      <c r="G3" s="15"/>
      <c r="H3" s="23" t="s">
        <v>4</v>
      </c>
      <c r="I3" s="23">
        <v>194.22</v>
      </c>
      <c r="J3" s="23">
        <v>46.45</v>
      </c>
      <c r="K3" s="24">
        <v>0.1648</v>
      </c>
      <c r="L3" s="24">
        <v>0.14130000000000001</v>
      </c>
      <c r="M3" s="2">
        <f>+C3/I3</f>
        <v>1.1035938626300072</v>
      </c>
      <c r="N3" s="4" t="s">
        <v>9</v>
      </c>
      <c r="O3" s="4">
        <v>172.78</v>
      </c>
      <c r="P3" s="4">
        <v>57.52</v>
      </c>
      <c r="Q3" s="5">
        <v>0.1646</v>
      </c>
      <c r="R3" s="5">
        <v>0.2039</v>
      </c>
      <c r="S3" s="2">
        <f>+I3/O4</f>
        <v>1.3051542235064848</v>
      </c>
      <c r="T3" s="4" t="s">
        <v>9</v>
      </c>
      <c r="U3" s="4">
        <v>231.77</v>
      </c>
      <c r="V3" s="4">
        <v>62.24</v>
      </c>
      <c r="W3" s="5">
        <v>0.2382</v>
      </c>
      <c r="X3" s="5">
        <v>0.26469999999999999</v>
      </c>
      <c r="Y3" s="22">
        <f>+O4/U4</f>
        <v>1.1561650221428017</v>
      </c>
    </row>
    <row r="4" spans="1:25" ht="16.5" thickBot="1">
      <c r="A4" s="1">
        <v>2</v>
      </c>
      <c r="B4" s="8" t="s">
        <v>9</v>
      </c>
      <c r="C4" s="9">
        <v>184.54</v>
      </c>
      <c r="D4" s="10">
        <v>62.08</v>
      </c>
      <c r="E4" s="11">
        <v>0.1482</v>
      </c>
      <c r="F4" s="11">
        <v>0.18629999999999999</v>
      </c>
      <c r="G4" s="15"/>
      <c r="H4" s="23" t="s">
        <v>9</v>
      </c>
      <c r="I4" s="23">
        <v>180.67</v>
      </c>
      <c r="J4" s="23">
        <v>60.43</v>
      </c>
      <c r="K4" s="24">
        <v>0.15329999999999999</v>
      </c>
      <c r="L4" s="24">
        <v>0.18379999999999999</v>
      </c>
      <c r="M4" s="2">
        <f>+C4/I4</f>
        <v>1.0214202689987271</v>
      </c>
      <c r="N4" s="4" t="s">
        <v>4</v>
      </c>
      <c r="O4" s="4">
        <v>148.81</v>
      </c>
      <c r="P4" s="4">
        <v>34.19</v>
      </c>
      <c r="Q4" s="5">
        <v>0.14180000000000001</v>
      </c>
      <c r="R4" s="5">
        <v>0.1212</v>
      </c>
      <c r="S4" s="2">
        <f>+I4/O3</f>
        <v>1.0456650075240188</v>
      </c>
      <c r="T4" s="4" t="s">
        <v>4</v>
      </c>
      <c r="U4" s="4">
        <v>128.71</v>
      </c>
      <c r="V4" s="4">
        <v>31.41</v>
      </c>
      <c r="W4" s="5">
        <v>0.1323</v>
      </c>
      <c r="X4" s="5">
        <v>0.1336</v>
      </c>
      <c r="Y4" s="2">
        <f>+O3/U3</f>
        <v>0.74548043318807433</v>
      </c>
    </row>
    <row r="5" spans="1:25" ht="16.5" thickBot="1">
      <c r="A5" s="1">
        <v>3</v>
      </c>
      <c r="B5" s="8" t="s">
        <v>10</v>
      </c>
      <c r="C5" s="9">
        <v>93.03</v>
      </c>
      <c r="D5" s="10">
        <v>25.31</v>
      </c>
      <c r="E5" s="11">
        <v>7.4700000000000003E-2</v>
      </c>
      <c r="F5" s="11">
        <v>7.5899999999999995E-2</v>
      </c>
      <c r="G5" s="15"/>
      <c r="H5" s="23" t="s">
        <v>11</v>
      </c>
      <c r="I5" s="23">
        <v>92.26</v>
      </c>
      <c r="J5" s="23">
        <v>32.01</v>
      </c>
      <c r="K5" s="24">
        <v>7.8299999999999995E-2</v>
      </c>
      <c r="L5" s="24">
        <v>9.74E-2</v>
      </c>
      <c r="M5" s="2">
        <f>+C5/I7</f>
        <v>1.4323325635103925</v>
      </c>
      <c r="N5" s="4" t="s">
        <v>12</v>
      </c>
      <c r="O5" s="4">
        <v>84.42</v>
      </c>
      <c r="P5" s="4">
        <v>17.96</v>
      </c>
      <c r="Q5" s="5">
        <v>8.0399999999999999E-2</v>
      </c>
      <c r="R5" s="5">
        <v>6.3700000000000007E-2</v>
      </c>
      <c r="S5" s="2">
        <f>+I7/O8</f>
        <v>1.0241248817407758</v>
      </c>
      <c r="T5" s="4" t="s">
        <v>12</v>
      </c>
      <c r="U5" s="4">
        <v>84.98</v>
      </c>
      <c r="V5" s="4">
        <v>16.89</v>
      </c>
      <c r="W5" s="5">
        <v>8.7300000000000003E-2</v>
      </c>
      <c r="X5" s="5">
        <v>7.1800000000000003E-2</v>
      </c>
      <c r="Y5" s="2">
        <f>+O8/U6</f>
        <v>1.0578815679733111</v>
      </c>
    </row>
    <row r="6" spans="1:25" ht="16.5" thickBot="1">
      <c r="A6" s="1">
        <v>4</v>
      </c>
      <c r="B6" s="8" t="s">
        <v>11</v>
      </c>
      <c r="C6" s="9">
        <v>87.27</v>
      </c>
      <c r="D6" s="10">
        <v>28.65</v>
      </c>
      <c r="E6" s="11">
        <v>7.0099999999999996E-2</v>
      </c>
      <c r="F6" s="11">
        <v>8.5900000000000004E-2</v>
      </c>
      <c r="G6" s="15"/>
      <c r="H6" s="23" t="s">
        <v>12</v>
      </c>
      <c r="I6" s="23">
        <v>71.849999999999994</v>
      </c>
      <c r="J6" s="23">
        <v>14.07</v>
      </c>
      <c r="K6" s="24">
        <v>6.0999999999999999E-2</v>
      </c>
      <c r="L6" s="24">
        <v>4.2799999999999998E-2</v>
      </c>
      <c r="M6" s="2">
        <f>+C6/I5</f>
        <v>0.94591372208974622</v>
      </c>
      <c r="N6" s="4" t="s">
        <v>11</v>
      </c>
      <c r="O6" s="4">
        <v>74.87</v>
      </c>
      <c r="P6" s="4">
        <v>26.66</v>
      </c>
      <c r="Q6" s="5">
        <v>7.1300000000000002E-2</v>
      </c>
      <c r="R6" s="5">
        <v>9.4500000000000001E-2</v>
      </c>
      <c r="S6" s="2">
        <f>+I5/O6</f>
        <v>1.2322692667289969</v>
      </c>
      <c r="T6" s="4" t="s">
        <v>10</v>
      </c>
      <c r="U6" s="4">
        <v>59.95</v>
      </c>
      <c r="V6" s="4">
        <v>15.48</v>
      </c>
      <c r="W6" s="5">
        <v>6.1600000000000002E-2</v>
      </c>
      <c r="X6" s="5">
        <v>6.5799999999999997E-2</v>
      </c>
      <c r="Y6" s="2">
        <f>+O6/U7</f>
        <v>1.3293678977272727</v>
      </c>
    </row>
    <row r="7" spans="1:25" ht="16.5" thickBot="1">
      <c r="A7" s="1">
        <v>5</v>
      </c>
      <c r="B7" s="8" t="s">
        <v>12</v>
      </c>
      <c r="C7" s="9">
        <v>84.25</v>
      </c>
      <c r="D7" s="10">
        <v>21.42</v>
      </c>
      <c r="E7" s="11">
        <v>6.7699999999999996E-2</v>
      </c>
      <c r="F7" s="11">
        <v>6.4299999999999996E-2</v>
      </c>
      <c r="G7" s="15"/>
      <c r="H7" s="23" t="s">
        <v>10</v>
      </c>
      <c r="I7" s="23">
        <v>64.95</v>
      </c>
      <c r="J7" s="23">
        <v>20.56</v>
      </c>
      <c r="K7" s="24">
        <v>5.5100000000000003E-2</v>
      </c>
      <c r="L7" s="24">
        <v>6.25E-2</v>
      </c>
      <c r="M7" s="2">
        <f>+C7/I6</f>
        <v>1.1725817675713293</v>
      </c>
      <c r="N7" s="4" t="s">
        <v>13</v>
      </c>
      <c r="O7" s="4">
        <v>65.87</v>
      </c>
      <c r="P7" s="4">
        <v>9.36</v>
      </c>
      <c r="Q7" s="5">
        <v>6.2799999999999995E-2</v>
      </c>
      <c r="R7" s="5">
        <v>3.32E-2</v>
      </c>
      <c r="S7" s="2">
        <f>+I6/O5</f>
        <v>0.85110163468372413</v>
      </c>
      <c r="T7" s="4" t="s">
        <v>11</v>
      </c>
      <c r="U7" s="4">
        <v>56.32</v>
      </c>
      <c r="V7" s="4">
        <v>14.49</v>
      </c>
      <c r="W7" s="5">
        <v>5.79E-2</v>
      </c>
      <c r="X7" s="5">
        <v>6.1600000000000002E-2</v>
      </c>
      <c r="Y7" s="2">
        <f>+O5/U5</f>
        <v>0.99341021416803954</v>
      </c>
    </row>
    <row r="8" spans="1:25" ht="16.5" thickBot="1">
      <c r="A8" s="1">
        <v>6</v>
      </c>
      <c r="B8" s="8" t="s">
        <v>13</v>
      </c>
      <c r="C8" s="9">
        <v>66.930000000000007</v>
      </c>
      <c r="D8" s="10">
        <v>11.48</v>
      </c>
      <c r="E8" s="11">
        <v>5.3800000000000001E-2</v>
      </c>
      <c r="F8" s="11">
        <v>3.44E-2</v>
      </c>
      <c r="G8" s="15"/>
      <c r="H8" s="23" t="s">
        <v>13</v>
      </c>
      <c r="I8" s="23">
        <v>63.61</v>
      </c>
      <c r="J8" s="23">
        <v>10.68</v>
      </c>
      <c r="K8" s="24">
        <v>5.3999999999999999E-2</v>
      </c>
      <c r="L8" s="24">
        <v>3.2500000000000001E-2</v>
      </c>
      <c r="M8" s="2">
        <f>+C8/I8</f>
        <v>1.0521930514070117</v>
      </c>
      <c r="N8" s="4" t="s">
        <v>10</v>
      </c>
      <c r="O8" s="4">
        <v>63.42</v>
      </c>
      <c r="P8" s="4">
        <v>20.49</v>
      </c>
      <c r="Q8" s="5">
        <v>6.0400000000000002E-2</v>
      </c>
      <c r="R8" s="5">
        <v>7.2599999999999998E-2</v>
      </c>
      <c r="S8" s="2">
        <f>+I8/O7</f>
        <v>0.96568999544557454</v>
      </c>
      <c r="T8" s="4" t="s">
        <v>14</v>
      </c>
      <c r="U8" s="4">
        <v>54.61</v>
      </c>
      <c r="V8" s="4">
        <v>9.84</v>
      </c>
      <c r="W8" s="5">
        <v>5.6099999999999997E-2</v>
      </c>
      <c r="X8" s="5">
        <v>4.1799999999999997E-2</v>
      </c>
      <c r="Y8" s="2">
        <f>+O7/U9</f>
        <v>1.328559903186769</v>
      </c>
    </row>
    <row r="9" spans="1:25" ht="16.5" thickBot="1">
      <c r="A9" s="1">
        <v>7</v>
      </c>
      <c r="B9" s="8" t="s">
        <v>14</v>
      </c>
      <c r="C9" s="9">
        <v>60.05</v>
      </c>
      <c r="D9" s="10">
        <v>12.01</v>
      </c>
      <c r="E9" s="11">
        <v>4.82E-2</v>
      </c>
      <c r="F9" s="11">
        <v>3.5999999999999997E-2</v>
      </c>
      <c r="G9" s="15"/>
      <c r="H9" s="23" t="s">
        <v>14</v>
      </c>
      <c r="I9" s="23">
        <v>62.97</v>
      </c>
      <c r="J9" s="23">
        <v>12.13</v>
      </c>
      <c r="K9" s="24">
        <v>5.3400000000000003E-2</v>
      </c>
      <c r="L9" s="24">
        <v>3.6900000000000002E-2</v>
      </c>
      <c r="M9" s="2">
        <f>+C9/I9</f>
        <v>0.9536287120851199</v>
      </c>
      <c r="N9" s="4" t="s">
        <v>14</v>
      </c>
      <c r="O9" s="4">
        <v>57.55</v>
      </c>
      <c r="P9" s="4">
        <v>10.86</v>
      </c>
      <c r="Q9" s="5">
        <v>5.4800000000000001E-2</v>
      </c>
      <c r="R9" s="5">
        <v>3.85E-2</v>
      </c>
      <c r="S9" s="2">
        <f>+I9/O9</f>
        <v>1.0941789748045179</v>
      </c>
      <c r="T9" s="4" t="s">
        <v>13</v>
      </c>
      <c r="U9" s="4">
        <v>49.58</v>
      </c>
      <c r="V9" s="4">
        <v>7.58</v>
      </c>
      <c r="W9" s="5">
        <v>5.0999999999999997E-2</v>
      </c>
      <c r="X9" s="5">
        <v>3.2300000000000002E-2</v>
      </c>
      <c r="Y9" s="2">
        <f>+O9/U8</f>
        <v>1.053836293719099</v>
      </c>
    </row>
    <row r="10" spans="1:25" ht="16.5" thickBot="1">
      <c r="A10" s="1">
        <v>8</v>
      </c>
      <c r="B10" s="8" t="s">
        <v>15</v>
      </c>
      <c r="C10" s="9">
        <v>56.12</v>
      </c>
      <c r="D10" s="10">
        <v>21.44</v>
      </c>
      <c r="E10" s="11">
        <v>4.5100000000000001E-2</v>
      </c>
      <c r="F10" s="11">
        <v>6.4299999999999996E-2</v>
      </c>
      <c r="G10" s="15"/>
      <c r="H10" s="23" t="s">
        <v>15</v>
      </c>
      <c r="I10" s="23">
        <v>51.88</v>
      </c>
      <c r="J10" s="23">
        <v>22.67</v>
      </c>
      <c r="K10" s="24">
        <v>4.3999999999999997E-2</v>
      </c>
      <c r="L10" s="24">
        <v>6.9000000000000006E-2</v>
      </c>
      <c r="M10" s="2">
        <f>+C10/I10</f>
        <v>1.0817270624518118</v>
      </c>
      <c r="N10" s="4" t="s">
        <v>15</v>
      </c>
      <c r="O10" s="4">
        <v>53.59</v>
      </c>
      <c r="P10" s="4">
        <v>21.15</v>
      </c>
      <c r="Q10" s="5">
        <v>5.11E-2</v>
      </c>
      <c r="R10" s="5">
        <v>7.4999999999999997E-2</v>
      </c>
      <c r="S10" s="2">
        <f>+I10/O10</f>
        <v>0.96809106176525472</v>
      </c>
      <c r="T10" s="4" t="s">
        <v>21</v>
      </c>
      <c r="U10" s="4">
        <v>41.9</v>
      </c>
      <c r="V10" s="4">
        <v>9.1199999999999992</v>
      </c>
      <c r="W10" s="5">
        <v>4.3099999999999999E-2</v>
      </c>
      <c r="X10" s="5">
        <v>3.8800000000000001E-2</v>
      </c>
      <c r="Y10" s="2">
        <f>+O10/U11</f>
        <v>1.6175671596740115</v>
      </c>
    </row>
    <row r="11" spans="1:25" ht="16.5" thickBot="1">
      <c r="A11" s="1">
        <v>9</v>
      </c>
      <c r="B11" s="8" t="s">
        <v>16</v>
      </c>
      <c r="C11" s="9">
        <v>46.81</v>
      </c>
      <c r="D11" s="10">
        <v>8.0399999999999991</v>
      </c>
      <c r="E11" s="11">
        <v>3.7600000000000001E-2</v>
      </c>
      <c r="F11" s="11">
        <v>2.41E-2</v>
      </c>
      <c r="G11" s="15"/>
      <c r="H11" s="23" t="s">
        <v>16</v>
      </c>
      <c r="I11" s="23">
        <v>43.03</v>
      </c>
      <c r="J11" s="23">
        <v>7.22</v>
      </c>
      <c r="K11" s="24">
        <v>3.6499999999999998E-2</v>
      </c>
      <c r="L11" s="24">
        <v>2.1999999999999999E-2</v>
      </c>
      <c r="M11" s="2">
        <f>+C11/I11</f>
        <v>1.0878456890541484</v>
      </c>
      <c r="N11" s="4" t="s">
        <v>16</v>
      </c>
      <c r="O11" s="4">
        <v>34.840000000000003</v>
      </c>
      <c r="P11" s="4">
        <v>6.37</v>
      </c>
      <c r="Q11" s="5">
        <v>3.32E-2</v>
      </c>
      <c r="R11" s="5">
        <v>2.2599999999999999E-2</v>
      </c>
      <c r="S11" s="2">
        <f>+I11/O11</f>
        <v>1.2350746268656716</v>
      </c>
      <c r="T11" s="4" t="s">
        <v>15</v>
      </c>
      <c r="U11" s="4">
        <v>33.130000000000003</v>
      </c>
      <c r="V11" s="4">
        <v>12.74</v>
      </c>
      <c r="W11" s="5">
        <v>3.4099999999999998E-2</v>
      </c>
      <c r="X11" s="5">
        <v>5.4199999999999998E-2</v>
      </c>
      <c r="Y11" s="2">
        <f>+O11/U12</f>
        <v>1.2757231783229588</v>
      </c>
    </row>
    <row r="12" spans="1:25" ht="16.5" thickBot="1">
      <c r="A12" s="1">
        <v>10</v>
      </c>
      <c r="B12" s="8" t="s">
        <v>17</v>
      </c>
      <c r="C12" s="9">
        <v>36.909999999999997</v>
      </c>
      <c r="D12" s="10">
        <v>12.71</v>
      </c>
      <c r="E12" s="11">
        <v>2.9600000000000001E-2</v>
      </c>
      <c r="F12" s="11">
        <v>3.8100000000000002E-2</v>
      </c>
      <c r="G12" s="15"/>
      <c r="H12" s="23" t="s">
        <v>18</v>
      </c>
      <c r="I12" s="23">
        <v>36.24</v>
      </c>
      <c r="J12" s="23">
        <v>11.5</v>
      </c>
      <c r="K12" s="24">
        <v>3.0800000000000001E-2</v>
      </c>
      <c r="L12" s="24">
        <v>3.5000000000000003E-2</v>
      </c>
      <c r="M12" s="2">
        <f>+C12/I15</f>
        <v>1.3324909747292417</v>
      </c>
      <c r="N12" s="4" t="s">
        <v>18</v>
      </c>
      <c r="O12" s="4">
        <v>31.61</v>
      </c>
      <c r="P12" s="4">
        <v>8.69</v>
      </c>
      <c r="Q12" s="5">
        <v>3.0099999999999998E-2</v>
      </c>
      <c r="R12" s="5">
        <v>3.0800000000000001E-2</v>
      </c>
      <c r="S12" s="2">
        <f>+I15/O15</f>
        <v>0.98822689975026745</v>
      </c>
      <c r="T12" s="4" t="s">
        <v>16</v>
      </c>
      <c r="U12" s="4">
        <v>27.31</v>
      </c>
      <c r="V12" s="4">
        <v>5.48</v>
      </c>
      <c r="W12" s="5">
        <v>2.81E-2</v>
      </c>
      <c r="X12" s="5">
        <v>2.3300000000000001E-2</v>
      </c>
      <c r="Y12" s="2">
        <f>+O15/U21</f>
        <v>2.9228362877997918</v>
      </c>
    </row>
    <row r="13" spans="1:25" ht="16.5" thickBot="1">
      <c r="A13" s="1">
        <v>11</v>
      </c>
      <c r="B13" s="8" t="s">
        <v>18</v>
      </c>
      <c r="C13" s="9">
        <v>30.38</v>
      </c>
      <c r="D13" s="10">
        <v>8.61</v>
      </c>
      <c r="E13" s="11">
        <v>2.4400000000000002E-2</v>
      </c>
      <c r="F13" s="11">
        <v>2.58E-2</v>
      </c>
      <c r="G13" s="15"/>
      <c r="H13" s="23" t="s">
        <v>21</v>
      </c>
      <c r="I13" s="23">
        <v>31.23</v>
      </c>
      <c r="J13" s="23">
        <v>8.1300000000000008</v>
      </c>
      <c r="K13" s="24">
        <v>2.6499999999999999E-2</v>
      </c>
      <c r="L13" s="24">
        <v>2.47E-2</v>
      </c>
      <c r="N13" s="4" t="s">
        <v>21</v>
      </c>
      <c r="O13" s="4">
        <v>29.93</v>
      </c>
      <c r="P13" s="4">
        <v>8.4700000000000006</v>
      </c>
      <c r="Q13" s="5">
        <v>2.8500000000000001E-2</v>
      </c>
      <c r="R13" s="5">
        <v>0.03</v>
      </c>
      <c r="T13" s="4" t="s">
        <v>19</v>
      </c>
      <c r="U13" s="4">
        <v>25.17</v>
      </c>
      <c r="V13" s="4">
        <v>5.28</v>
      </c>
      <c r="W13" s="5">
        <v>2.5899999999999999E-2</v>
      </c>
      <c r="X13" s="5">
        <v>2.2499999999999999E-2</v>
      </c>
    </row>
    <row r="14" spans="1:25" ht="16.5" thickBot="1">
      <c r="A14" s="1">
        <v>12</v>
      </c>
      <c r="B14" s="8" t="s">
        <v>19</v>
      </c>
      <c r="C14" s="9">
        <v>29.43</v>
      </c>
      <c r="D14" s="10">
        <v>5.78</v>
      </c>
      <c r="E14" s="11">
        <v>2.3599999999999999E-2</v>
      </c>
      <c r="F14" s="11">
        <v>1.7299999999999999E-2</v>
      </c>
      <c r="G14" s="15"/>
      <c r="H14" s="23" t="s">
        <v>19</v>
      </c>
      <c r="I14" s="23">
        <v>30.33</v>
      </c>
      <c r="J14" s="23">
        <v>5.68</v>
      </c>
      <c r="K14" s="24">
        <v>2.5700000000000001E-2</v>
      </c>
      <c r="L14" s="24">
        <v>1.7299999999999999E-2</v>
      </c>
      <c r="N14" s="4" t="s">
        <v>19</v>
      </c>
      <c r="O14" s="4">
        <v>29.86</v>
      </c>
      <c r="P14" s="4">
        <v>5.78</v>
      </c>
      <c r="Q14" s="5">
        <v>2.8400000000000002E-2</v>
      </c>
      <c r="R14" s="5">
        <v>2.0500000000000001E-2</v>
      </c>
      <c r="T14" s="4" t="s">
        <v>18</v>
      </c>
      <c r="U14" s="4">
        <v>24.47</v>
      </c>
      <c r="V14" s="4">
        <v>5.87</v>
      </c>
      <c r="W14" s="5">
        <v>2.52E-2</v>
      </c>
      <c r="X14" s="5">
        <v>2.5000000000000001E-2</v>
      </c>
    </row>
    <row r="15" spans="1:25" ht="16.5" thickBot="1">
      <c r="A15" s="1">
        <v>13</v>
      </c>
      <c r="B15" s="8" t="s">
        <v>20</v>
      </c>
      <c r="C15" s="9">
        <v>26.02</v>
      </c>
      <c r="D15" s="10">
        <v>8.6</v>
      </c>
      <c r="E15" s="11">
        <v>2.0899999999999998E-2</v>
      </c>
      <c r="F15" s="11">
        <v>2.58E-2</v>
      </c>
      <c r="G15" s="15"/>
      <c r="H15" s="23" t="s">
        <v>17</v>
      </c>
      <c r="I15" s="23">
        <v>27.7</v>
      </c>
      <c r="J15" s="23">
        <v>8.27</v>
      </c>
      <c r="K15" s="24">
        <v>2.35E-2</v>
      </c>
      <c r="L15" s="24">
        <v>2.5100000000000001E-2</v>
      </c>
      <c r="N15" s="4" t="s">
        <v>17</v>
      </c>
      <c r="O15" s="4">
        <v>28.03</v>
      </c>
      <c r="P15" s="4">
        <v>9.92</v>
      </c>
      <c r="Q15" s="5">
        <v>2.6700000000000002E-2</v>
      </c>
      <c r="R15" s="5">
        <v>3.5200000000000002E-2</v>
      </c>
      <c r="T15" s="4" t="s">
        <v>22</v>
      </c>
      <c r="U15" s="4">
        <v>19.809999999999999</v>
      </c>
      <c r="V15" s="4">
        <v>3.34</v>
      </c>
      <c r="W15" s="5">
        <v>2.0400000000000001E-2</v>
      </c>
      <c r="X15" s="5">
        <v>1.4200000000000001E-2</v>
      </c>
    </row>
    <row r="16" spans="1:25" ht="16.5" thickBot="1">
      <c r="A16" s="1">
        <v>14</v>
      </c>
      <c r="B16" s="8" t="s">
        <v>21</v>
      </c>
      <c r="C16" s="9">
        <v>23.51</v>
      </c>
      <c r="D16" s="10">
        <v>7.22</v>
      </c>
      <c r="E16" s="11">
        <v>1.89E-2</v>
      </c>
      <c r="F16" s="11">
        <v>2.1700000000000001E-2</v>
      </c>
      <c r="G16" s="15"/>
      <c r="H16" s="23" t="s">
        <v>5</v>
      </c>
      <c r="I16" s="23">
        <v>26.65</v>
      </c>
      <c r="J16" s="23">
        <v>4.6399999999999997</v>
      </c>
      <c r="K16" s="24">
        <v>2.2599999999999999E-2</v>
      </c>
      <c r="L16" s="24">
        <v>1.41E-2</v>
      </c>
      <c r="N16" s="4" t="s">
        <v>22</v>
      </c>
      <c r="O16" s="4">
        <v>22.88</v>
      </c>
      <c r="P16" s="4">
        <v>4.2</v>
      </c>
      <c r="Q16" s="5">
        <v>2.18E-2</v>
      </c>
      <c r="R16" s="5">
        <v>1.49E-2</v>
      </c>
      <c r="T16" s="4" t="s">
        <v>5</v>
      </c>
      <c r="U16" s="4">
        <v>18.88</v>
      </c>
      <c r="V16" s="4">
        <v>4.17</v>
      </c>
      <c r="W16" s="5">
        <v>1.9400000000000001E-2</v>
      </c>
      <c r="X16" s="5">
        <v>1.77E-2</v>
      </c>
    </row>
    <row r="17" spans="1:24" ht="16.5" thickBot="1">
      <c r="A17" s="1">
        <v>15</v>
      </c>
      <c r="B17" s="8" t="s">
        <v>22</v>
      </c>
      <c r="C17" s="9">
        <v>20.41</v>
      </c>
      <c r="D17" s="10">
        <v>3.47</v>
      </c>
      <c r="E17" s="11">
        <v>1.6400000000000001E-2</v>
      </c>
      <c r="F17" s="11">
        <v>1.04E-2</v>
      </c>
      <c r="G17" s="15"/>
      <c r="H17" s="23" t="s">
        <v>20</v>
      </c>
      <c r="I17" s="23">
        <v>19.64</v>
      </c>
      <c r="J17" s="23">
        <v>6.21</v>
      </c>
      <c r="K17" s="24">
        <v>1.67E-2</v>
      </c>
      <c r="L17" s="24">
        <v>1.89E-2</v>
      </c>
      <c r="N17" s="4" t="s">
        <v>23</v>
      </c>
      <c r="O17" s="4">
        <v>20.22</v>
      </c>
      <c r="P17" s="4">
        <v>8.73</v>
      </c>
      <c r="Q17" s="5">
        <v>1.9300000000000001E-2</v>
      </c>
      <c r="R17" s="5">
        <v>3.1E-2</v>
      </c>
      <c r="T17" s="4" t="s">
        <v>24</v>
      </c>
      <c r="U17" s="4">
        <v>15.15</v>
      </c>
      <c r="V17" s="4">
        <v>5.79</v>
      </c>
      <c r="W17" s="5">
        <v>1.5599999999999999E-2</v>
      </c>
      <c r="X17" s="5">
        <v>2.46E-2</v>
      </c>
    </row>
    <row r="18" spans="1:24" ht="16.5" thickBot="1">
      <c r="A18" s="1">
        <v>16</v>
      </c>
      <c r="B18" s="8" t="s">
        <v>23</v>
      </c>
      <c r="C18" s="9">
        <v>18.39</v>
      </c>
      <c r="D18" s="10">
        <v>7.46</v>
      </c>
      <c r="E18" s="11">
        <v>1.4800000000000001E-2</v>
      </c>
      <c r="F18" s="11">
        <v>2.24E-2</v>
      </c>
      <c r="G18" s="15"/>
      <c r="H18" s="23" t="s">
        <v>23</v>
      </c>
      <c r="I18" s="23">
        <v>19.600000000000001</v>
      </c>
      <c r="J18" s="23">
        <v>20.76</v>
      </c>
      <c r="K18" s="24">
        <v>1.66E-2</v>
      </c>
      <c r="L18" s="24">
        <v>6.3100000000000003E-2</v>
      </c>
      <c r="N18" s="4" t="s">
        <v>24</v>
      </c>
      <c r="O18" s="4">
        <v>19.11</v>
      </c>
      <c r="P18" s="4">
        <v>7.94</v>
      </c>
      <c r="Q18" s="5">
        <v>1.8200000000000001E-2</v>
      </c>
      <c r="R18" s="5">
        <v>2.8199999999999999E-2</v>
      </c>
      <c r="T18" s="4" t="s">
        <v>23</v>
      </c>
      <c r="U18" s="4">
        <v>14.22</v>
      </c>
      <c r="V18" s="4">
        <v>6.86</v>
      </c>
      <c r="W18" s="5">
        <v>1.46E-2</v>
      </c>
      <c r="X18" s="5">
        <v>2.92E-2</v>
      </c>
    </row>
    <row r="19" spans="1:24" ht="16.5" thickBot="1">
      <c r="A19" s="1">
        <v>17</v>
      </c>
      <c r="B19" s="8" t="s">
        <v>24</v>
      </c>
      <c r="C19" s="9">
        <v>15.69</v>
      </c>
      <c r="D19" s="10">
        <v>7.62</v>
      </c>
      <c r="E19" s="11">
        <v>1.26E-2</v>
      </c>
      <c r="F19" s="11">
        <v>2.29E-2</v>
      </c>
      <c r="G19" s="15"/>
      <c r="H19" s="23" t="s">
        <v>24</v>
      </c>
      <c r="I19" s="23">
        <v>18.5</v>
      </c>
      <c r="J19" s="23">
        <v>8.33</v>
      </c>
      <c r="K19" s="24">
        <v>1.5699999999999999E-2</v>
      </c>
      <c r="L19" s="24">
        <v>2.53E-2</v>
      </c>
      <c r="N19" s="4" t="s">
        <v>56</v>
      </c>
      <c r="O19" s="4">
        <v>14.77</v>
      </c>
      <c r="P19" s="4">
        <v>2.37</v>
      </c>
      <c r="Q19" s="5">
        <v>1.41E-2</v>
      </c>
      <c r="R19" s="5">
        <v>8.3999999999999995E-3</v>
      </c>
      <c r="T19" s="4" t="s">
        <v>56</v>
      </c>
      <c r="U19" s="4">
        <v>11.31</v>
      </c>
      <c r="V19" s="4">
        <v>1.96</v>
      </c>
      <c r="W19" s="5">
        <v>1.1599999999999999E-2</v>
      </c>
      <c r="X19" s="5">
        <v>8.3000000000000001E-3</v>
      </c>
    </row>
    <row r="20" spans="1:24" ht="16.5" thickBot="1">
      <c r="A20" s="1">
        <v>18</v>
      </c>
      <c r="B20" s="8" t="s">
        <v>25</v>
      </c>
      <c r="C20" s="9">
        <v>15.51</v>
      </c>
      <c r="D20" s="10">
        <v>3.13</v>
      </c>
      <c r="E20" s="11">
        <v>1.2500000000000001E-2</v>
      </c>
      <c r="F20" s="11">
        <v>9.4000000000000004E-3</v>
      </c>
      <c r="G20" s="15"/>
      <c r="H20" s="23" t="s">
        <v>22</v>
      </c>
      <c r="I20" s="23">
        <v>17.600000000000001</v>
      </c>
      <c r="J20" s="23">
        <v>3.26</v>
      </c>
      <c r="K20" s="24">
        <v>1.49E-2</v>
      </c>
      <c r="L20" s="24">
        <v>9.9000000000000008E-3</v>
      </c>
      <c r="N20" s="4" t="s">
        <v>26</v>
      </c>
      <c r="O20" s="4">
        <v>12.56</v>
      </c>
      <c r="P20" s="4">
        <v>1.68</v>
      </c>
      <c r="Q20" s="5">
        <v>1.2E-2</v>
      </c>
      <c r="R20" s="5">
        <v>6.0000000000000001E-3</v>
      </c>
      <c r="T20" s="4" t="s">
        <v>27</v>
      </c>
      <c r="U20" s="4">
        <v>11.22</v>
      </c>
      <c r="V20" s="4">
        <v>2.68</v>
      </c>
      <c r="W20" s="5">
        <v>1.15E-2</v>
      </c>
      <c r="X20" s="5">
        <v>1.14E-2</v>
      </c>
    </row>
    <row r="21" spans="1:24" ht="16.5" thickBot="1">
      <c r="A21" s="1">
        <v>19</v>
      </c>
      <c r="B21" s="8" t="s">
        <v>26</v>
      </c>
      <c r="C21" s="9">
        <v>14.29</v>
      </c>
      <c r="D21" s="10">
        <v>2.2599999999999998</v>
      </c>
      <c r="E21" s="11">
        <v>1.15E-2</v>
      </c>
      <c r="F21" s="11">
        <v>6.7999999999999996E-3</v>
      </c>
      <c r="G21" s="15"/>
      <c r="H21" s="23" t="s">
        <v>25</v>
      </c>
      <c r="I21" s="23">
        <v>15.79</v>
      </c>
      <c r="J21" s="23">
        <v>3.02</v>
      </c>
      <c r="K21" s="24">
        <v>1.34E-2</v>
      </c>
      <c r="L21" s="24">
        <v>9.1999999999999998E-3</v>
      </c>
      <c r="N21" s="4" t="s">
        <v>5</v>
      </c>
      <c r="O21" s="4">
        <v>9.94</v>
      </c>
      <c r="P21" s="4">
        <v>2.23</v>
      </c>
      <c r="Q21" s="5">
        <v>9.4999999999999998E-3</v>
      </c>
      <c r="R21" s="5">
        <v>7.9000000000000008E-3</v>
      </c>
      <c r="T21" s="4" t="s">
        <v>17</v>
      </c>
      <c r="U21" s="4">
        <v>9.59</v>
      </c>
      <c r="V21" s="4">
        <v>1.67</v>
      </c>
      <c r="W21" s="5">
        <v>9.9000000000000008E-3</v>
      </c>
      <c r="X21" s="5">
        <v>7.1000000000000004E-3</v>
      </c>
    </row>
    <row r="22" spans="1:24" ht="16.5" thickBot="1">
      <c r="A22" s="1">
        <v>20</v>
      </c>
      <c r="B22" s="8" t="s">
        <v>27</v>
      </c>
      <c r="C22" s="9">
        <v>14.03</v>
      </c>
      <c r="D22" s="10">
        <v>3.02</v>
      </c>
      <c r="E22" s="11">
        <v>1.1299999999999999E-2</v>
      </c>
      <c r="F22" s="11">
        <v>9.1000000000000004E-3</v>
      </c>
      <c r="G22" s="15"/>
      <c r="H22" s="23" t="s">
        <v>26</v>
      </c>
      <c r="I22" s="23">
        <v>14.27</v>
      </c>
      <c r="J22" s="23">
        <v>1.98</v>
      </c>
      <c r="K22" s="24">
        <v>1.21E-2</v>
      </c>
      <c r="L22" s="24">
        <v>6.0000000000000001E-3</v>
      </c>
      <c r="N22" s="4" t="s">
        <v>27</v>
      </c>
      <c r="O22" s="4">
        <v>9.01</v>
      </c>
      <c r="P22" s="4">
        <v>1.83</v>
      </c>
      <c r="Q22" s="5">
        <v>8.6E-3</v>
      </c>
      <c r="R22" s="5">
        <v>6.4999999999999997E-3</v>
      </c>
      <c r="T22" s="4" t="s">
        <v>26</v>
      </c>
      <c r="U22" s="4">
        <v>9.4600000000000009</v>
      </c>
      <c r="V22" s="4">
        <v>1.26</v>
      </c>
      <c r="W22" s="5">
        <v>9.7000000000000003E-3</v>
      </c>
      <c r="X22" s="5">
        <v>5.4000000000000003E-3</v>
      </c>
    </row>
    <row r="23" spans="1:24" ht="26.25" thickBot="1">
      <c r="B23" s="8" t="s">
        <v>28</v>
      </c>
      <c r="C23" s="9">
        <v>107.01</v>
      </c>
      <c r="D23" s="10">
        <v>24.37</v>
      </c>
      <c r="E23" s="11">
        <v>8.5999999999999993E-2</v>
      </c>
      <c r="F23" s="11">
        <v>7.3099999999999998E-2</v>
      </c>
      <c r="G23" s="15"/>
      <c r="H23" s="23" t="s">
        <v>48</v>
      </c>
      <c r="I23" s="23">
        <v>95.32</v>
      </c>
      <c r="J23" s="23">
        <v>20.78</v>
      </c>
      <c r="K23" s="24">
        <v>8.09E-2</v>
      </c>
      <c r="L23" s="24">
        <v>6.3200000000000006E-2</v>
      </c>
      <c r="N23" s="4" t="s">
        <v>57</v>
      </c>
      <c r="O23" s="4">
        <v>65.489999999999995</v>
      </c>
      <c r="P23" s="4">
        <v>15.64</v>
      </c>
      <c r="Q23" s="5">
        <v>6.2399999999999997E-2</v>
      </c>
      <c r="R23" s="5">
        <v>5.5500000000000001E-2</v>
      </c>
      <c r="T23" s="4" t="s">
        <v>59</v>
      </c>
      <c r="U23" s="4">
        <v>45.42</v>
      </c>
      <c r="V23" s="4">
        <v>11.01</v>
      </c>
      <c r="W23" s="5">
        <v>4.6699999999999998E-2</v>
      </c>
      <c r="X23" s="5">
        <v>4.6800000000000001E-2</v>
      </c>
    </row>
    <row r="24" spans="1:24">
      <c r="B24" s="7"/>
      <c r="C24" s="12">
        <f>SUM(C3:C22)</f>
        <v>1137.9100000000001</v>
      </c>
      <c r="D24" s="12">
        <f>SUM(D3:D22)</f>
        <v>308.95</v>
      </c>
      <c r="E24" s="13">
        <f>SUM(E3:E22)</f>
        <v>0.91409999999999991</v>
      </c>
      <c r="F24" s="14">
        <f>SUM(F3:F22)</f>
        <v>0.92680000000000018</v>
      </c>
      <c r="G24" s="21"/>
      <c r="I24" s="12">
        <f>SUM(I3:I22)</f>
        <v>1082.99</v>
      </c>
      <c r="J24" s="12">
        <f>SUM(J3:J22)</f>
        <v>307.99999999999994</v>
      </c>
      <c r="K24" s="13">
        <f>SUM(K3:K22)</f>
        <v>0.91890000000000005</v>
      </c>
      <c r="L24" s="14">
        <f>SUM(L3:L22)</f>
        <v>0.9368000000000003</v>
      </c>
      <c r="N24" s="12"/>
      <c r="O24" s="12">
        <f t="shared" ref="O24:R24" si="0">SUM(O3:O22)</f>
        <v>984.06999999999994</v>
      </c>
      <c r="P24" s="12">
        <f t="shared" si="0"/>
        <v>266.40000000000003</v>
      </c>
      <c r="Q24" s="25">
        <f t="shared" si="0"/>
        <v>0.9376000000000001</v>
      </c>
      <c r="R24" s="25">
        <f t="shared" si="0"/>
        <v>0.9446</v>
      </c>
      <c r="U24" s="12">
        <f t="shared" ref="U24:X24" si="1">SUM(U3:U22)</f>
        <v>927.54</v>
      </c>
      <c r="V24" s="12">
        <f t="shared" si="1"/>
        <v>224.15000000000003</v>
      </c>
      <c r="W24" s="25">
        <f t="shared" si="1"/>
        <v>0.9534999999999999</v>
      </c>
      <c r="X24" s="25">
        <f t="shared" si="1"/>
        <v>0.95329999999999981</v>
      </c>
    </row>
    <row r="25" spans="1:24">
      <c r="C25" s="6">
        <f>+C24+C23</f>
        <v>1244.92</v>
      </c>
      <c r="D25" s="6">
        <f>+D24+D23</f>
        <v>333.32</v>
      </c>
      <c r="E25" s="22">
        <f>+E24+E23</f>
        <v>1.0001</v>
      </c>
      <c r="F25" s="22">
        <f>+F24+F23</f>
        <v>0.99990000000000023</v>
      </c>
      <c r="I25" s="6">
        <f>+I24+I23</f>
        <v>1178.31</v>
      </c>
      <c r="J25" s="6">
        <f>+J24+J23</f>
        <v>328.78</v>
      </c>
      <c r="K25" s="22">
        <f>+K24+K23</f>
        <v>0.99980000000000002</v>
      </c>
      <c r="L25" s="22">
        <f>+L24+L23</f>
        <v>1.0000000000000002</v>
      </c>
      <c r="N25" s="6"/>
      <c r="O25" s="6">
        <f t="shared" ref="O25:R25" si="2">+O24+O23</f>
        <v>1049.56</v>
      </c>
      <c r="P25" s="6">
        <f t="shared" si="2"/>
        <v>282.04000000000002</v>
      </c>
      <c r="Q25" s="22">
        <f t="shared" si="2"/>
        <v>1</v>
      </c>
      <c r="R25" s="22">
        <f t="shared" si="2"/>
        <v>1.0001</v>
      </c>
      <c r="U25" s="6">
        <f t="shared" ref="U25" si="3">+U24+U23</f>
        <v>972.95999999999992</v>
      </c>
      <c r="V25" s="6">
        <f t="shared" ref="V25" si="4">+V24+V23</f>
        <v>235.16000000000003</v>
      </c>
      <c r="W25" s="22">
        <f t="shared" ref="W25" si="5">+W24+W23</f>
        <v>1.0002</v>
      </c>
      <c r="X25" s="22">
        <f t="shared" ref="X25" si="6">+X24+X23</f>
        <v>1.0000999999999998</v>
      </c>
    </row>
    <row r="27" spans="1:24">
      <c r="B27" s="1" t="str">
        <f>+B2</f>
        <v>Страна</v>
      </c>
      <c r="C27" s="1" t="s">
        <v>49</v>
      </c>
      <c r="D27" s="1" t="s">
        <v>60</v>
      </c>
      <c r="E27" s="1" t="str">
        <f>+D2</f>
        <v>Масса, тыс. тонн</v>
      </c>
      <c r="F27" s="3">
        <f>+M3+S3+Y3</f>
        <v>3.5649131082792938</v>
      </c>
    </row>
    <row r="28" spans="1:24">
      <c r="A28" s="1">
        <f t="shared" ref="A28:A37" si="7">+A3</f>
        <v>1</v>
      </c>
      <c r="B28" s="1" t="str">
        <f t="shared" ref="B28:B37" si="8">+B3</f>
        <v>Германия</v>
      </c>
      <c r="C28" s="1">
        <f t="shared" ref="C28:C37" si="9">+C3</f>
        <v>214.34</v>
      </c>
      <c r="D28" s="3">
        <f t="shared" ref="D28:D37" si="10">AVERAGE(M3+S3+Y3)/3</f>
        <v>1.1883043694264313</v>
      </c>
      <c r="E28" s="1">
        <f t="shared" ref="E28:E37" si="11">+D3</f>
        <v>48.64</v>
      </c>
    </row>
    <row r="29" spans="1:24">
      <c r="A29" s="1">
        <f t="shared" si="7"/>
        <v>2</v>
      </c>
      <c r="B29" s="1" t="str">
        <f t="shared" si="8"/>
        <v>Кот д'Ивуар</v>
      </c>
      <c r="C29" s="1">
        <f t="shared" si="9"/>
        <v>184.54</v>
      </c>
      <c r="D29" s="3">
        <f t="shared" si="10"/>
        <v>0.93752190323694007</v>
      </c>
      <c r="E29" s="1">
        <f t="shared" si="11"/>
        <v>62.08</v>
      </c>
    </row>
    <row r="30" spans="1:24">
      <c r="A30" s="1">
        <f t="shared" si="7"/>
        <v>3</v>
      </c>
      <c r="B30" s="1" t="str">
        <f t="shared" si="8"/>
        <v>Малайзия</v>
      </c>
      <c r="C30" s="1">
        <f t="shared" si="9"/>
        <v>93.03</v>
      </c>
      <c r="D30" s="3">
        <f t="shared" si="10"/>
        <v>1.1714463377414932</v>
      </c>
      <c r="E30" s="1">
        <f t="shared" si="11"/>
        <v>25.31</v>
      </c>
    </row>
    <row r="31" spans="1:24">
      <c r="A31" s="1">
        <f t="shared" si="7"/>
        <v>4</v>
      </c>
      <c r="B31" s="1" t="str">
        <f t="shared" si="8"/>
        <v>Гана</v>
      </c>
      <c r="C31" s="1">
        <f t="shared" si="9"/>
        <v>87.27</v>
      </c>
      <c r="D31" s="3">
        <f t="shared" si="10"/>
        <v>1.1691836288486719</v>
      </c>
      <c r="E31" s="1">
        <f t="shared" si="11"/>
        <v>28.65</v>
      </c>
    </row>
    <row r="32" spans="1:24">
      <c r="A32" s="1">
        <f t="shared" si="7"/>
        <v>5</v>
      </c>
      <c r="B32" s="1" t="str">
        <f t="shared" si="8"/>
        <v>Индонезия</v>
      </c>
      <c r="C32" s="1">
        <f t="shared" si="9"/>
        <v>84.25</v>
      </c>
      <c r="D32" s="3">
        <f t="shared" si="10"/>
        <v>1.005697872141031</v>
      </c>
      <c r="E32" s="1">
        <f t="shared" si="11"/>
        <v>21.42</v>
      </c>
    </row>
    <row r="33" spans="1:5">
      <c r="A33" s="1">
        <f t="shared" si="7"/>
        <v>6</v>
      </c>
      <c r="B33" s="1" t="str">
        <f t="shared" si="8"/>
        <v>Польша</v>
      </c>
      <c r="C33" s="1">
        <f t="shared" si="9"/>
        <v>66.930000000000007</v>
      </c>
      <c r="D33" s="3">
        <f t="shared" si="10"/>
        <v>1.1154809833464518</v>
      </c>
      <c r="E33" s="1">
        <f t="shared" si="11"/>
        <v>11.48</v>
      </c>
    </row>
    <row r="34" spans="1:5">
      <c r="A34" s="1">
        <f t="shared" si="7"/>
        <v>7</v>
      </c>
      <c r="B34" s="1" t="str">
        <f t="shared" si="8"/>
        <v>Италия</v>
      </c>
      <c r="C34" s="1">
        <f t="shared" si="9"/>
        <v>60.05</v>
      </c>
      <c r="D34" s="3">
        <f t="shared" si="10"/>
        <v>1.0338813268695788</v>
      </c>
      <c r="E34" s="1">
        <f t="shared" si="11"/>
        <v>12.01</v>
      </c>
    </row>
    <row r="35" spans="1:5">
      <c r="A35" s="1">
        <f t="shared" si="7"/>
        <v>8</v>
      </c>
      <c r="B35" s="1" t="str">
        <f t="shared" si="8"/>
        <v>Беларусь</v>
      </c>
      <c r="C35" s="1">
        <f t="shared" si="9"/>
        <v>56.12</v>
      </c>
      <c r="D35" s="3">
        <f t="shared" si="10"/>
        <v>1.2224617612970261</v>
      </c>
      <c r="E35" s="1">
        <f t="shared" si="11"/>
        <v>21.44</v>
      </c>
    </row>
    <row r="36" spans="1:5">
      <c r="A36" s="1">
        <f t="shared" si="7"/>
        <v>9</v>
      </c>
      <c r="B36" s="1" t="str">
        <f t="shared" si="8"/>
        <v>Бельгия</v>
      </c>
      <c r="C36" s="1">
        <f t="shared" si="9"/>
        <v>46.81</v>
      </c>
      <c r="D36" s="3">
        <f t="shared" si="10"/>
        <v>1.1995478314142596</v>
      </c>
      <c r="E36" s="1">
        <f t="shared" si="11"/>
        <v>8.0399999999999991</v>
      </c>
    </row>
    <row r="37" spans="1:5">
      <c r="A37" s="1">
        <f t="shared" si="7"/>
        <v>10</v>
      </c>
      <c r="B37" s="1" t="str">
        <f t="shared" si="8"/>
        <v>Нигерия</v>
      </c>
      <c r="C37" s="1">
        <f t="shared" si="9"/>
        <v>36.909999999999997</v>
      </c>
      <c r="D37" s="3">
        <f t="shared" si="10"/>
        <v>1.7478513874264336</v>
      </c>
      <c r="E37" s="1">
        <f t="shared" si="11"/>
        <v>12.71</v>
      </c>
    </row>
  </sheetData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3F12D3-B9A1-4B5A-B0E0-43D5B986450E}">
  <dimension ref="A1:M25"/>
  <sheetViews>
    <sheetView topLeftCell="A17" workbookViewId="0">
      <selection activeCell="K6" sqref="K6"/>
    </sheetView>
  </sheetViews>
  <sheetFormatPr defaultRowHeight="15.75"/>
  <cols>
    <col min="1" max="1" width="5.5" style="1" customWidth="1"/>
    <col min="2" max="2" width="18.25" style="1" customWidth="1"/>
    <col min="3" max="3" width="9.875" style="1" bestFit="1" customWidth="1"/>
    <col min="4" max="4" width="9" style="1"/>
    <col min="5" max="5" width="14.125" style="1" customWidth="1"/>
    <col min="6" max="16384" width="9" style="1"/>
  </cols>
  <sheetData>
    <row r="1" spans="1:13" ht="16.5" thickBot="1"/>
    <row r="2" spans="1:13" ht="31.5" customHeight="1" thickBot="1">
      <c r="A2" s="298" t="s">
        <v>62</v>
      </c>
      <c r="B2" s="298" t="s">
        <v>63</v>
      </c>
      <c r="C2" s="300" t="s">
        <v>64</v>
      </c>
      <c r="D2" s="301"/>
      <c r="E2" s="298" t="s">
        <v>65</v>
      </c>
    </row>
    <row r="3" spans="1:13" ht="16.5" thickBot="1">
      <c r="A3" s="299"/>
      <c r="B3" s="299"/>
      <c r="C3" s="31" t="s">
        <v>66</v>
      </c>
      <c r="D3" s="31" t="s">
        <v>67</v>
      </c>
      <c r="E3" s="299"/>
    </row>
    <row r="4" spans="1:13" ht="26.25" thickBot="1">
      <c r="A4" s="32">
        <v>1</v>
      </c>
      <c r="B4" s="33" t="s">
        <v>68</v>
      </c>
      <c r="C4" s="34">
        <v>139238</v>
      </c>
      <c r="D4" s="34">
        <v>93919</v>
      </c>
      <c r="E4" s="33" t="s">
        <v>69</v>
      </c>
      <c r="F4" s="2">
        <f>+C4/C$15</f>
        <v>0.23626425752848187</v>
      </c>
      <c r="H4" s="35">
        <f>+F4*F4*10000</f>
        <v>558.20799385484804</v>
      </c>
      <c r="J4" s="3">
        <f>+F4</f>
        <v>0.23626425752848187</v>
      </c>
      <c r="L4" s="1">
        <f>+J4*J4*10000</f>
        <v>558.20799385484804</v>
      </c>
    </row>
    <row r="5" spans="1:13" ht="16.5" thickBot="1">
      <c r="A5" s="32">
        <v>2</v>
      </c>
      <c r="B5" s="33" t="s">
        <v>70</v>
      </c>
      <c r="C5" s="34">
        <v>147067</v>
      </c>
      <c r="D5" s="34">
        <v>65937</v>
      </c>
      <c r="E5" s="33" t="s">
        <v>71</v>
      </c>
      <c r="F5" s="2">
        <f t="shared" ref="F5" si="0">+C5/C$15</f>
        <v>0.24954879818685449</v>
      </c>
      <c r="H5" s="35">
        <f>+F5*F5*10000</f>
        <v>622.74602676503434</v>
      </c>
      <c r="J5" s="3">
        <f t="shared" ref="J5" si="1">+F5</f>
        <v>0.24954879818685449</v>
      </c>
      <c r="L5" s="1">
        <f t="shared" ref="L5" si="2">+J5*J5*10000</f>
        <v>622.74602676503434</v>
      </c>
    </row>
    <row r="6" spans="1:13" ht="26.25" thickBot="1">
      <c r="A6" s="32">
        <v>3</v>
      </c>
      <c r="B6" s="33" t="s">
        <v>72</v>
      </c>
      <c r="C6" s="34">
        <v>53685</v>
      </c>
      <c r="D6" s="34">
        <v>27357</v>
      </c>
      <c r="E6" s="33" t="s">
        <v>73</v>
      </c>
      <c r="F6" s="2">
        <f>+C6/C$15</f>
        <v>9.1094720302047932E-2</v>
      </c>
      <c r="G6" s="3">
        <f>SUM(F4:F6)</f>
        <v>0.5769077760173843</v>
      </c>
      <c r="H6" s="35">
        <f>+F6*F6*10000</f>
        <v>82.982480669083444</v>
      </c>
      <c r="I6" s="35">
        <f>SUM(H4:H6)</f>
        <v>1263.9365012889659</v>
      </c>
      <c r="J6" s="2">
        <f>+C14/C15</f>
        <v>0.25929882636708301</v>
      </c>
      <c r="K6" s="3">
        <f>SUM(J4:J6)</f>
        <v>0.74511188208241941</v>
      </c>
      <c r="L6" s="1">
        <f>+J6*J6*10000</f>
        <v>672.35881355346669</v>
      </c>
      <c r="M6" s="35">
        <f>SUM(L4:L6)</f>
        <v>1853.3128341733491</v>
      </c>
    </row>
    <row r="7" spans="1:13" ht="26.25" thickBot="1">
      <c r="A7" s="32">
        <v>4</v>
      </c>
      <c r="B7" s="33" t="s">
        <v>74</v>
      </c>
      <c r="C7" s="34">
        <v>5174</v>
      </c>
      <c r="D7" s="34">
        <v>25460</v>
      </c>
      <c r="E7" s="33" t="s">
        <v>75</v>
      </c>
      <c r="F7" s="2">
        <f>+C7/C$15</f>
        <v>8.7794371396627737E-3</v>
      </c>
    </row>
    <row r="8" spans="1:13" ht="26.25" thickBot="1">
      <c r="A8" s="32">
        <v>5</v>
      </c>
      <c r="B8" s="33" t="s">
        <v>76</v>
      </c>
      <c r="C8" s="34">
        <v>27119</v>
      </c>
      <c r="D8" s="34">
        <v>24420</v>
      </c>
      <c r="E8" s="33" t="s">
        <v>77</v>
      </c>
    </row>
    <row r="9" spans="1:13" ht="26.25" thickBot="1">
      <c r="A9" s="32">
        <v>6</v>
      </c>
      <c r="B9" s="33" t="s">
        <v>78</v>
      </c>
      <c r="C9" s="34">
        <v>41959</v>
      </c>
      <c r="D9" s="34">
        <v>21530</v>
      </c>
      <c r="E9" s="33" t="s">
        <v>73</v>
      </c>
    </row>
    <row r="10" spans="1:13" ht="16.5" thickBot="1">
      <c r="A10" s="32">
        <v>7</v>
      </c>
      <c r="B10" s="33" t="s">
        <v>97</v>
      </c>
      <c r="C10" s="34">
        <v>12777</v>
      </c>
      <c r="D10" s="34">
        <v>13348</v>
      </c>
      <c r="E10" s="33" t="s">
        <v>71</v>
      </c>
    </row>
    <row r="11" spans="1:13" ht="26.25" thickBot="1">
      <c r="A11" s="32">
        <v>8</v>
      </c>
      <c r="B11" s="33" t="s">
        <v>79</v>
      </c>
      <c r="C11" s="34">
        <v>9474</v>
      </c>
      <c r="D11" s="34">
        <v>12313</v>
      </c>
      <c r="E11" s="33" t="s">
        <v>71</v>
      </c>
    </row>
    <row r="12" spans="1:13" ht="26.25" thickBot="1">
      <c r="A12" s="32">
        <v>9</v>
      </c>
      <c r="B12" s="33" t="s">
        <v>80</v>
      </c>
      <c r="C12" s="34">
        <v>3348</v>
      </c>
      <c r="D12" s="34">
        <v>12291</v>
      </c>
      <c r="E12" s="33" t="s">
        <v>75</v>
      </c>
    </row>
    <row r="13" spans="1:13" ht="16.5" thickBot="1">
      <c r="A13" s="32">
        <v>10</v>
      </c>
      <c r="B13" s="33" t="s">
        <v>81</v>
      </c>
      <c r="C13" s="34">
        <v>13459</v>
      </c>
      <c r="D13" s="34">
        <v>11493</v>
      </c>
      <c r="E13" s="33" t="s">
        <v>71</v>
      </c>
    </row>
    <row r="14" spans="1:13">
      <c r="C14" s="41">
        <f>SUM(C7:C13)+C25</f>
        <v>152813</v>
      </c>
    </row>
    <row r="15" spans="1:13" ht="16.5" thickBot="1">
      <c r="C15" s="12">
        <f>+'Выручка, прибыль, активы и собс'!F2</f>
        <v>589331.63</v>
      </c>
    </row>
    <row r="16" spans="1:13" ht="16.5" thickBot="1">
      <c r="C16" s="42">
        <v>2666</v>
      </c>
    </row>
    <row r="17" spans="3:3" ht="16.5" thickBot="1">
      <c r="C17" s="43">
        <v>10745</v>
      </c>
    </row>
    <row r="18" spans="3:3" ht="16.5" thickBot="1">
      <c r="C18" s="43">
        <v>6080</v>
      </c>
    </row>
    <row r="19" spans="3:3" ht="16.5" thickBot="1">
      <c r="C19" s="43">
        <v>6026</v>
      </c>
    </row>
    <row r="20" spans="3:3" ht="16.5" thickBot="1">
      <c r="C20" s="43">
        <v>3906</v>
      </c>
    </row>
    <row r="21" spans="3:3" ht="16.5" thickBot="1">
      <c r="C21" s="43">
        <v>1051</v>
      </c>
    </row>
    <row r="22" spans="3:3" ht="16.5" thickBot="1">
      <c r="C22" s="43">
        <v>2953</v>
      </c>
    </row>
    <row r="23" spans="3:3" ht="16.5" thickBot="1">
      <c r="C23" s="43">
        <v>3190</v>
      </c>
    </row>
    <row r="24" spans="3:3" ht="16.5" thickBot="1">
      <c r="C24" s="43">
        <v>2886</v>
      </c>
    </row>
    <row r="25" spans="3:3">
      <c r="C25" s="41">
        <f>SUM(C16:C24)</f>
        <v>39503</v>
      </c>
    </row>
  </sheetData>
  <mergeCells count="4">
    <mergeCell ref="A2:A3"/>
    <mergeCell ref="B2:B3"/>
    <mergeCell ref="C2:D2"/>
    <mergeCell ref="E2:E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21</vt:i4>
      </vt:variant>
      <vt:variant>
        <vt:lpstr>Именованные диапазоны</vt:lpstr>
      </vt:variant>
      <vt:variant>
        <vt:i4>12</vt:i4>
      </vt:variant>
    </vt:vector>
  </HeadingPairs>
  <TitlesOfParts>
    <vt:vector size="33" baseType="lpstr">
      <vt:lpstr>Производство, Какао, шоколад и </vt:lpstr>
      <vt:lpstr>Экспорт и импорт шоколада, гото</vt:lpstr>
      <vt:lpstr>Экспорт и импорт шоколада,  (2)</vt:lpstr>
      <vt:lpstr>Запасы, Продукты кондитерской п</vt:lpstr>
      <vt:lpstr>Производство, отгрузка и запасы</vt:lpstr>
      <vt:lpstr>Видимое внутреннее потребление </vt:lpstr>
      <vt:lpstr>Выручка, прибыль, активы и собс</vt:lpstr>
      <vt:lpstr>ДинИмп</vt:lpstr>
      <vt:lpstr>Рейтинг</vt:lpstr>
      <vt:lpstr>ИсхФин</vt:lpstr>
      <vt:lpstr>МаркКомм</vt:lpstr>
      <vt:lpstr>Многоугольник конк-ти</vt:lpstr>
      <vt:lpstr>Многоугольник конк-ти (2)</vt:lpstr>
      <vt:lpstr>Многоугольник SNW</vt:lpstr>
      <vt:lpstr>Групп</vt:lpstr>
      <vt:lpstr>Групп (2)</vt:lpstr>
      <vt:lpstr>Групп (5)</vt:lpstr>
      <vt:lpstr>Групп (6)</vt:lpstr>
      <vt:lpstr>Групп (3)</vt:lpstr>
      <vt:lpstr>Подготовка к построению мМакК</vt:lpstr>
      <vt:lpstr>Издержк</vt:lpstr>
      <vt:lpstr>ИсхФин!_ftn3</vt:lpstr>
      <vt:lpstr>ИсхФин!_ftn4</vt:lpstr>
      <vt:lpstr>ИсхФин!_ftn5</vt:lpstr>
      <vt:lpstr>ИсхФин!_ftn6</vt:lpstr>
      <vt:lpstr>ИсхФин!_ftn7</vt:lpstr>
      <vt:lpstr>ИсхФин!_ftnref2</vt:lpstr>
      <vt:lpstr>ИсхФин!_ftnref3</vt:lpstr>
      <vt:lpstr>ИсхФин!_ftnref4</vt:lpstr>
      <vt:lpstr>ИсхФин!_ftnref5</vt:lpstr>
      <vt:lpstr>ИсхФин!_ftnref6</vt:lpstr>
      <vt:lpstr>ИсхФин!_ftnref7</vt:lpstr>
      <vt:lpstr>ИсхФин!_ftnref8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Oksana Motorina;Гном;Граф</dc:creator>
  <cp:lastModifiedBy>ZZ</cp:lastModifiedBy>
  <dcterms:created xsi:type="dcterms:W3CDTF">2013-03-22T15:42:47Z</dcterms:created>
  <dcterms:modified xsi:type="dcterms:W3CDTF">2021-10-31T05:58:04Z</dcterms:modified>
</cp:coreProperties>
</file>